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Documents\Genting Malaysia Berhad\"/>
    </mc:Choice>
  </mc:AlternateContent>
  <bookViews>
    <workbookView xWindow="0" yWindow="0" windowWidth="23040" windowHeight="9084" firstSheet="4" activeTab="5"/>
  </bookViews>
  <sheets>
    <sheet name="Hard Input" sheetId="1" r:id="rId1"/>
    <sheet name="Analysis" sheetId="2" r:id="rId2"/>
    <sheet name="Valuation" sheetId="3" r:id="rId3"/>
    <sheet name="June 17 Update" sheetId="4" r:id="rId4"/>
    <sheet name="8 Aug Update" sheetId="5" r:id="rId5"/>
    <sheet name="Quarterly Numbers" sheetId="6" r:id="rId6"/>
    <sheet name="Share Price" sheetId="7" r:id="rId7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5" i="6" l="1"/>
  <c r="K24" i="6"/>
  <c r="K23" i="6"/>
  <c r="J25" i="6"/>
  <c r="J24" i="6"/>
  <c r="J23" i="6"/>
  <c r="I27" i="7"/>
  <c r="I26" i="7"/>
  <c r="I25" i="7"/>
  <c r="I23" i="7"/>
  <c r="I22" i="7"/>
  <c r="I21" i="7"/>
  <c r="I20" i="7"/>
  <c r="K29" i="6"/>
  <c r="K30" i="6" s="1"/>
  <c r="J29" i="6"/>
  <c r="J30" i="6" s="1"/>
  <c r="I29" i="6"/>
  <c r="I30" i="6" s="1"/>
  <c r="K34" i="6"/>
  <c r="J34" i="6"/>
  <c r="I34" i="6"/>
  <c r="K33" i="6"/>
  <c r="I33" i="6"/>
  <c r="J33" i="6"/>
  <c r="K27" i="6"/>
  <c r="J27" i="6"/>
  <c r="I27" i="6"/>
  <c r="K28" i="6"/>
  <c r="J28" i="6"/>
  <c r="I28" i="6"/>
  <c r="M6" i="6"/>
  <c r="L6" i="6"/>
  <c r="K6" i="6"/>
  <c r="J6" i="6"/>
  <c r="I6" i="6"/>
  <c r="M5" i="6"/>
  <c r="L5" i="6"/>
  <c r="K5" i="6"/>
  <c r="J5" i="6"/>
  <c r="I5" i="6"/>
  <c r="M4" i="6"/>
  <c r="L4" i="6"/>
  <c r="K4" i="6"/>
  <c r="J4" i="6"/>
  <c r="I4" i="6"/>
  <c r="M3" i="6"/>
  <c r="L3" i="6"/>
  <c r="K3" i="6"/>
  <c r="J3" i="6"/>
  <c r="I3" i="6"/>
  <c r="M2" i="6"/>
  <c r="L2" i="6"/>
  <c r="K2" i="6"/>
  <c r="J2" i="6"/>
  <c r="I2" i="6"/>
  <c r="K16" i="6"/>
  <c r="J16" i="6"/>
  <c r="I16" i="6"/>
  <c r="I32" i="6" l="1"/>
  <c r="J32" i="6"/>
  <c r="K36" i="6"/>
  <c r="K32" i="6"/>
  <c r="L33" i="6"/>
  <c r="M28" i="6"/>
  <c r="M29" i="6"/>
  <c r="M34" i="6"/>
  <c r="J36" i="6"/>
  <c r="L27" i="6"/>
  <c r="K17" i="6"/>
  <c r="M17" i="6" s="1"/>
  <c r="M27" i="6"/>
  <c r="M33" i="6"/>
  <c r="M16" i="6"/>
  <c r="J10" i="6"/>
  <c r="I17" i="6"/>
  <c r="L10" i="6"/>
  <c r="K21" i="6" s="1"/>
  <c r="I36" i="6"/>
  <c r="L36" i="6" s="1"/>
  <c r="L28" i="6"/>
  <c r="I9" i="6"/>
  <c r="J20" i="6" s="1"/>
  <c r="K9" i="6"/>
  <c r="J9" i="6"/>
  <c r="J18" i="6"/>
  <c r="I18" i="6"/>
  <c r="L34" i="6"/>
  <c r="L16" i="6"/>
  <c r="L9" i="6"/>
  <c r="K20" i="6" s="1"/>
  <c r="L29" i="6"/>
  <c r="J17" i="6"/>
  <c r="K18" i="6"/>
  <c r="M9" i="6"/>
  <c r="I20" i="6" s="1"/>
  <c r="K10" i="6"/>
  <c r="I10" i="6"/>
  <c r="J21" i="6" s="1"/>
  <c r="M10" i="6"/>
  <c r="I21" i="6" s="1"/>
  <c r="L11" i="4"/>
  <c r="L9" i="4"/>
  <c r="K9" i="4"/>
  <c r="L6" i="4"/>
  <c r="L7" i="4"/>
  <c r="L8" i="4"/>
  <c r="K8" i="4"/>
  <c r="K7" i="4"/>
  <c r="K6" i="4"/>
  <c r="L5" i="4"/>
  <c r="K5" i="4"/>
  <c r="L18" i="6" l="1"/>
  <c r="M36" i="6"/>
  <c r="L17" i="6"/>
  <c r="M18" i="6"/>
  <c r="M32" i="6"/>
  <c r="L32" i="6"/>
  <c r="M20" i="6"/>
  <c r="L20" i="6"/>
  <c r="L21" i="6"/>
  <c r="M21" i="6"/>
  <c r="F63" i="3"/>
  <c r="C72" i="3"/>
  <c r="C77" i="3"/>
  <c r="C74" i="3"/>
  <c r="C68" i="3"/>
  <c r="F39" i="3"/>
  <c r="E39" i="3"/>
  <c r="D39" i="3"/>
  <c r="C39" i="3"/>
  <c r="L21" i="3"/>
  <c r="M21" i="3" s="1"/>
  <c r="K21" i="3"/>
  <c r="F50" i="3"/>
  <c r="E50" i="3"/>
  <c r="D50" i="3"/>
  <c r="C50" i="3"/>
  <c r="F49" i="3"/>
  <c r="G49" i="3" s="1"/>
  <c r="E49" i="3"/>
  <c r="D49" i="3"/>
  <c r="C49" i="3"/>
  <c r="E48" i="3"/>
  <c r="F48" i="3" s="1"/>
  <c r="D48" i="3"/>
  <c r="G15" i="3"/>
  <c r="G51" i="3" s="1"/>
  <c r="H51" i="3" s="1"/>
  <c r="I51" i="3" s="1"/>
  <c r="J51" i="3" s="1"/>
  <c r="F34" i="3"/>
  <c r="E34" i="3"/>
  <c r="D34" i="3"/>
  <c r="C34" i="3"/>
  <c r="F33" i="3"/>
  <c r="E33" i="3"/>
  <c r="D33" i="3"/>
  <c r="C33" i="3"/>
  <c r="F30" i="3"/>
  <c r="E30" i="3"/>
  <c r="D30" i="3"/>
  <c r="C30" i="3"/>
  <c r="F29" i="3"/>
  <c r="F31" i="3" s="1"/>
  <c r="E29" i="3"/>
  <c r="D29" i="3"/>
  <c r="C29" i="3"/>
  <c r="C31" i="3" s="1"/>
  <c r="F23" i="3"/>
  <c r="E23" i="3"/>
  <c r="D23" i="3"/>
  <c r="C23" i="3"/>
  <c r="F24" i="3"/>
  <c r="E24" i="3"/>
  <c r="D24" i="3"/>
  <c r="C24" i="3"/>
  <c r="F22" i="3"/>
  <c r="E22" i="3"/>
  <c r="D22" i="3"/>
  <c r="C22" i="3"/>
  <c r="D21" i="3"/>
  <c r="E21" i="3" s="1"/>
  <c r="F21" i="3" s="1"/>
  <c r="J13" i="3"/>
  <c r="J12" i="3"/>
  <c r="C67" i="3" s="1"/>
  <c r="G14" i="3"/>
  <c r="C15" i="3"/>
  <c r="C16" i="3" s="1"/>
  <c r="C13" i="3"/>
  <c r="G13" i="3"/>
  <c r="N414" i="2"/>
  <c r="M414" i="2"/>
  <c r="L414" i="2"/>
  <c r="N413" i="2"/>
  <c r="M413" i="2"/>
  <c r="L413" i="2"/>
  <c r="N412" i="2"/>
  <c r="M412" i="2"/>
  <c r="L412" i="2"/>
  <c r="N411" i="2"/>
  <c r="M411" i="2"/>
  <c r="L411" i="2"/>
  <c r="N410" i="2"/>
  <c r="M410" i="2"/>
  <c r="L410" i="2"/>
  <c r="N409" i="2"/>
  <c r="M409" i="2"/>
  <c r="L409" i="2"/>
  <c r="N408" i="2"/>
  <c r="M408" i="2"/>
  <c r="L408" i="2"/>
  <c r="N407" i="2"/>
  <c r="M407" i="2"/>
  <c r="L407" i="2"/>
  <c r="N406" i="2"/>
  <c r="M406" i="2"/>
  <c r="L406" i="2"/>
  <c r="N405" i="2"/>
  <c r="M405" i="2"/>
  <c r="L405" i="2"/>
  <c r="N404" i="2"/>
  <c r="M404" i="2"/>
  <c r="L404" i="2"/>
  <c r="N403" i="2"/>
  <c r="M403" i="2"/>
  <c r="L403" i="2"/>
  <c r="N402" i="2"/>
  <c r="M402" i="2"/>
  <c r="L402" i="2"/>
  <c r="K414" i="2"/>
  <c r="J414" i="2"/>
  <c r="I414" i="2"/>
  <c r="H414" i="2"/>
  <c r="K413" i="2"/>
  <c r="J413" i="2"/>
  <c r="I413" i="2"/>
  <c r="H413" i="2"/>
  <c r="K412" i="2"/>
  <c r="J412" i="2"/>
  <c r="I412" i="2"/>
  <c r="H412" i="2"/>
  <c r="K411" i="2"/>
  <c r="J411" i="2"/>
  <c r="I411" i="2"/>
  <c r="H411" i="2"/>
  <c r="K410" i="2"/>
  <c r="J410" i="2"/>
  <c r="I410" i="2"/>
  <c r="H410" i="2"/>
  <c r="K409" i="2"/>
  <c r="J409" i="2"/>
  <c r="I409" i="2"/>
  <c r="H409" i="2"/>
  <c r="K408" i="2"/>
  <c r="J408" i="2"/>
  <c r="I408" i="2"/>
  <c r="H408" i="2"/>
  <c r="K407" i="2"/>
  <c r="J407" i="2"/>
  <c r="I407" i="2"/>
  <c r="H407" i="2"/>
  <c r="I406" i="2"/>
  <c r="K406" i="2"/>
  <c r="J406" i="2"/>
  <c r="H406" i="2"/>
  <c r="K405" i="2"/>
  <c r="J405" i="2"/>
  <c r="I405" i="2"/>
  <c r="H405" i="2"/>
  <c r="K404" i="2"/>
  <c r="J404" i="2"/>
  <c r="I404" i="2"/>
  <c r="H404" i="2"/>
  <c r="K403" i="2"/>
  <c r="J403" i="2"/>
  <c r="I403" i="2"/>
  <c r="H403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W379" i="2"/>
  <c r="V379" i="2"/>
  <c r="W378" i="2"/>
  <c r="V378" i="2"/>
  <c r="W377" i="2"/>
  <c r="V377" i="2"/>
  <c r="S378" i="2"/>
  <c r="S377" i="2"/>
  <c r="M382" i="2"/>
  <c r="M381" i="2"/>
  <c r="M378" i="2"/>
  <c r="M377" i="2"/>
  <c r="R362" i="2"/>
  <c r="Q362" i="2"/>
  <c r="R361" i="2"/>
  <c r="Q361" i="2"/>
  <c r="R360" i="2"/>
  <c r="Q360" i="2"/>
  <c r="R359" i="2"/>
  <c r="Q359" i="2"/>
  <c r="R358" i="2"/>
  <c r="Q358" i="2"/>
  <c r="R357" i="2"/>
  <c r="Q357" i="2"/>
  <c r="P362" i="2"/>
  <c r="P361" i="2"/>
  <c r="P360" i="2"/>
  <c r="P359" i="2"/>
  <c r="P358" i="2"/>
  <c r="P357" i="2"/>
  <c r="P356" i="2"/>
  <c r="O362" i="2"/>
  <c r="O361" i="2"/>
  <c r="O360" i="2"/>
  <c r="O359" i="2"/>
  <c r="O358" i="2"/>
  <c r="O357" i="2"/>
  <c r="O356" i="2"/>
  <c r="AV14" i="1"/>
  <c r="P374" i="2"/>
  <c r="O374" i="2"/>
  <c r="N374" i="2"/>
  <c r="P372" i="2"/>
  <c r="O372" i="2"/>
  <c r="N372" i="2"/>
  <c r="P371" i="2"/>
  <c r="O371" i="2"/>
  <c r="N371" i="2"/>
  <c r="P370" i="2"/>
  <c r="O370" i="2"/>
  <c r="N370" i="2"/>
  <c r="P369" i="2"/>
  <c r="O369" i="2"/>
  <c r="N369" i="2"/>
  <c r="N359" i="2"/>
  <c r="N355" i="2"/>
  <c r="N351" i="2"/>
  <c r="G366" i="2"/>
  <c r="J362" i="2"/>
  <c r="N362" i="2" s="1"/>
  <c r="I362" i="2"/>
  <c r="H362" i="2"/>
  <c r="L362" i="2" s="1"/>
  <c r="G362" i="2"/>
  <c r="J361" i="2"/>
  <c r="N361" i="2" s="1"/>
  <c r="I361" i="2"/>
  <c r="H361" i="2"/>
  <c r="G361" i="2"/>
  <c r="J360" i="2"/>
  <c r="N360" i="2" s="1"/>
  <c r="I360" i="2"/>
  <c r="H360" i="2"/>
  <c r="L360" i="2" s="1"/>
  <c r="G360" i="2"/>
  <c r="J359" i="2"/>
  <c r="I359" i="2"/>
  <c r="H359" i="2"/>
  <c r="G359" i="2"/>
  <c r="J358" i="2"/>
  <c r="N358" i="2" s="1"/>
  <c r="I358" i="2"/>
  <c r="H358" i="2"/>
  <c r="G358" i="2"/>
  <c r="J357" i="2"/>
  <c r="N357" i="2" s="1"/>
  <c r="I357" i="2"/>
  <c r="H357" i="2"/>
  <c r="G357" i="2"/>
  <c r="J356" i="2"/>
  <c r="N356" i="2" s="1"/>
  <c r="I356" i="2"/>
  <c r="H356" i="2"/>
  <c r="G356" i="2"/>
  <c r="J355" i="2"/>
  <c r="I355" i="2"/>
  <c r="H355" i="2"/>
  <c r="G355" i="2"/>
  <c r="K355" i="2" s="1"/>
  <c r="J354" i="2"/>
  <c r="N354" i="2" s="1"/>
  <c r="I354" i="2"/>
  <c r="H354" i="2"/>
  <c r="G354" i="2"/>
  <c r="J353" i="2"/>
  <c r="N353" i="2" s="1"/>
  <c r="I353" i="2"/>
  <c r="H353" i="2"/>
  <c r="G353" i="2"/>
  <c r="J352" i="2"/>
  <c r="N352" i="2" s="1"/>
  <c r="I352" i="2"/>
  <c r="H352" i="2"/>
  <c r="G352" i="2"/>
  <c r="J351" i="2"/>
  <c r="I351" i="2"/>
  <c r="H351" i="2"/>
  <c r="L351" i="2" s="1"/>
  <c r="G351" i="2"/>
  <c r="K351" i="2" s="1"/>
  <c r="J350" i="2"/>
  <c r="I350" i="2"/>
  <c r="H350" i="2"/>
  <c r="G350" i="2"/>
  <c r="F365" i="2"/>
  <c r="E365" i="2"/>
  <c r="D365" i="2"/>
  <c r="F364" i="2"/>
  <c r="E364" i="2"/>
  <c r="D364" i="2"/>
  <c r="F363" i="2"/>
  <c r="E363" i="2"/>
  <c r="D363" i="2"/>
  <c r="F362" i="2"/>
  <c r="E362" i="2"/>
  <c r="D362" i="2"/>
  <c r="F361" i="2"/>
  <c r="E361" i="2"/>
  <c r="D361" i="2"/>
  <c r="F360" i="2"/>
  <c r="E360" i="2"/>
  <c r="D360" i="2"/>
  <c r="F359" i="2"/>
  <c r="E359" i="2"/>
  <c r="D359" i="2"/>
  <c r="F358" i="2"/>
  <c r="E358" i="2"/>
  <c r="D358" i="2"/>
  <c r="F357" i="2"/>
  <c r="E357" i="2"/>
  <c r="D357" i="2"/>
  <c r="F356" i="2"/>
  <c r="E356" i="2"/>
  <c r="D356" i="2"/>
  <c r="F355" i="2"/>
  <c r="E355" i="2"/>
  <c r="D355" i="2"/>
  <c r="F354" i="2"/>
  <c r="E354" i="2"/>
  <c r="D354" i="2"/>
  <c r="F353" i="2"/>
  <c r="E353" i="2"/>
  <c r="D353" i="2"/>
  <c r="F352" i="2"/>
  <c r="M372" i="2" s="1"/>
  <c r="E352" i="2"/>
  <c r="D352" i="2"/>
  <c r="F351" i="2"/>
  <c r="E351" i="2"/>
  <c r="L371" i="2" s="1"/>
  <c r="D351" i="2"/>
  <c r="F350" i="2"/>
  <c r="E350" i="2"/>
  <c r="D350" i="2"/>
  <c r="K371" i="2" s="1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D31" i="3" l="1"/>
  <c r="C42" i="3"/>
  <c r="C43" i="3" s="1"/>
  <c r="C44" i="3" s="1"/>
  <c r="J39" i="3" s="1"/>
  <c r="G58" i="3" s="1"/>
  <c r="D26" i="3"/>
  <c r="D36" i="3"/>
  <c r="E26" i="3"/>
  <c r="G29" i="3"/>
  <c r="E36" i="3"/>
  <c r="G34" i="3"/>
  <c r="F51" i="3"/>
  <c r="D37" i="3"/>
  <c r="E51" i="3"/>
  <c r="F26" i="3"/>
  <c r="F36" i="3"/>
  <c r="F37" i="3"/>
  <c r="C51" i="3"/>
  <c r="C26" i="3"/>
  <c r="H26" i="3" s="1"/>
  <c r="H30" i="3"/>
  <c r="H33" i="3"/>
  <c r="C37" i="3"/>
  <c r="D51" i="3"/>
  <c r="G50" i="3"/>
  <c r="H49" i="3"/>
  <c r="E37" i="3"/>
  <c r="H29" i="3"/>
  <c r="H34" i="3"/>
  <c r="E31" i="3"/>
  <c r="G31" i="3" s="1"/>
  <c r="C36" i="3"/>
  <c r="G30" i="3"/>
  <c r="G33" i="3"/>
  <c r="K352" i="2"/>
  <c r="K354" i="2"/>
  <c r="L353" i="2"/>
  <c r="L355" i="2"/>
  <c r="L357" i="2"/>
  <c r="L359" i="2"/>
  <c r="L361" i="2"/>
  <c r="M374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K353" i="2"/>
  <c r="L372" i="2"/>
  <c r="L352" i="2"/>
  <c r="L354" i="2"/>
  <c r="L356" i="2"/>
  <c r="L358" i="2"/>
  <c r="K356" i="2"/>
  <c r="K357" i="2"/>
  <c r="K358" i="2"/>
  <c r="K359" i="2"/>
  <c r="K360" i="2"/>
  <c r="K361" i="2"/>
  <c r="K362" i="2"/>
  <c r="K370" i="2"/>
  <c r="K369" i="2"/>
  <c r="L370" i="2"/>
  <c r="M371" i="2"/>
  <c r="K374" i="2"/>
  <c r="L369" i="2"/>
  <c r="M370" i="2"/>
  <c r="K372" i="2"/>
  <c r="L374" i="2"/>
  <c r="M369" i="2"/>
  <c r="AR14" i="1"/>
  <c r="AQ14" i="1"/>
  <c r="AS14" i="1"/>
  <c r="AS13" i="1"/>
  <c r="AS12" i="1"/>
  <c r="AS11" i="1"/>
  <c r="AS10" i="1"/>
  <c r="AS9" i="1"/>
  <c r="AS8" i="1"/>
  <c r="D177" i="2"/>
  <c r="E177" i="2" s="1"/>
  <c r="F177" i="2" s="1"/>
  <c r="G26" i="3" l="1"/>
  <c r="G52" i="3"/>
  <c r="G53" i="3" s="1"/>
  <c r="K39" i="3"/>
  <c r="G37" i="3"/>
  <c r="J37" i="3" s="1"/>
  <c r="H37" i="3"/>
  <c r="H31" i="3"/>
  <c r="I49" i="3"/>
  <c r="H50" i="3"/>
  <c r="H36" i="3"/>
  <c r="G36" i="3"/>
  <c r="B221" i="2"/>
  <c r="B220" i="2"/>
  <c r="B218" i="2"/>
  <c r="B217" i="2"/>
  <c r="D207" i="2"/>
  <c r="E207" i="2" s="1"/>
  <c r="F207" i="2" s="1"/>
  <c r="B292" i="2"/>
  <c r="B291" i="2"/>
  <c r="B290" i="2"/>
  <c r="B310" i="2"/>
  <c r="B316" i="2" s="1"/>
  <c r="B337" i="2" s="1"/>
  <c r="B309" i="2"/>
  <c r="B315" i="2" s="1"/>
  <c r="B336" i="2" s="1"/>
  <c r="B308" i="2"/>
  <c r="B314" i="2" s="1"/>
  <c r="B335" i="2" s="1"/>
  <c r="B307" i="2"/>
  <c r="B313" i="2" s="1"/>
  <c r="B334" i="2" s="1"/>
  <c r="B279" i="2"/>
  <c r="B278" i="2"/>
  <c r="B277" i="2"/>
  <c r="B274" i="2"/>
  <c r="B273" i="2"/>
  <c r="B272" i="2"/>
  <c r="F259" i="2"/>
  <c r="E259" i="2"/>
  <c r="D259" i="2"/>
  <c r="C259" i="2"/>
  <c r="F258" i="2"/>
  <c r="F257" i="2" s="1"/>
  <c r="E258" i="2"/>
  <c r="E257" i="2" s="1"/>
  <c r="D258" i="2"/>
  <c r="D257" i="2" s="1"/>
  <c r="C258" i="2"/>
  <c r="C257" i="2" s="1"/>
  <c r="F255" i="2"/>
  <c r="E255" i="2"/>
  <c r="D255" i="2"/>
  <c r="C255" i="2"/>
  <c r="F254" i="2"/>
  <c r="E254" i="2"/>
  <c r="D254" i="2"/>
  <c r="C254" i="2"/>
  <c r="C253" i="2" s="1"/>
  <c r="F251" i="2"/>
  <c r="F288" i="2" s="1"/>
  <c r="E251" i="2"/>
  <c r="E288" i="2" s="1"/>
  <c r="D251" i="2"/>
  <c r="D288" i="2" s="1"/>
  <c r="C251" i="2"/>
  <c r="C288" i="2" s="1"/>
  <c r="F249" i="2"/>
  <c r="F287" i="2" s="1"/>
  <c r="E249" i="2"/>
  <c r="D249" i="2"/>
  <c r="C249" i="2"/>
  <c r="C287" i="2" s="1"/>
  <c r="F248" i="2"/>
  <c r="F286" i="2" s="1"/>
  <c r="E248" i="2"/>
  <c r="E286" i="2" s="1"/>
  <c r="D248" i="2"/>
  <c r="C248" i="2"/>
  <c r="C286" i="2" s="1"/>
  <c r="F247" i="2"/>
  <c r="F285" i="2" s="1"/>
  <c r="E247" i="2"/>
  <c r="E250" i="2" s="1"/>
  <c r="E246" i="2" s="1"/>
  <c r="D247" i="2"/>
  <c r="D250" i="2" s="1"/>
  <c r="C247" i="2"/>
  <c r="C285" i="2" s="1"/>
  <c r="B259" i="2"/>
  <c r="B258" i="2"/>
  <c r="B254" i="2"/>
  <c r="B255" i="2"/>
  <c r="B251" i="2"/>
  <c r="B249" i="2"/>
  <c r="B248" i="2"/>
  <c r="B247" i="2"/>
  <c r="F162" i="1"/>
  <c r="E162" i="1"/>
  <c r="D162" i="1"/>
  <c r="C162" i="1"/>
  <c r="F159" i="1"/>
  <c r="E159" i="1"/>
  <c r="D159" i="1"/>
  <c r="C159" i="1"/>
  <c r="F152" i="1"/>
  <c r="E152" i="1"/>
  <c r="D152" i="1"/>
  <c r="C152" i="1"/>
  <c r="F163" i="1"/>
  <c r="D163" i="1"/>
  <c r="C163" i="1"/>
  <c r="F235" i="2"/>
  <c r="F218" i="2" s="1"/>
  <c r="E235" i="2"/>
  <c r="E218" i="2" s="1"/>
  <c r="D235" i="2"/>
  <c r="D218" i="2" s="1"/>
  <c r="C235" i="2"/>
  <c r="C218" i="2" s="1"/>
  <c r="B203" i="2"/>
  <c r="B202" i="2"/>
  <c r="D190" i="2"/>
  <c r="E190" i="2" s="1"/>
  <c r="F190" i="2" s="1"/>
  <c r="F193" i="2"/>
  <c r="F210" i="2" s="1"/>
  <c r="E193" i="2"/>
  <c r="E210" i="2" s="1"/>
  <c r="D193" i="2"/>
  <c r="D210" i="2" s="1"/>
  <c r="C193" i="2"/>
  <c r="C210" i="2" s="1"/>
  <c r="F192" i="2"/>
  <c r="F191" i="2" s="1"/>
  <c r="F234" i="2" s="1"/>
  <c r="F217" i="2" s="1"/>
  <c r="E192" i="2"/>
  <c r="E191" i="2" s="1"/>
  <c r="E234" i="2" s="1"/>
  <c r="E217" i="2" s="1"/>
  <c r="D192" i="2"/>
  <c r="C192" i="2"/>
  <c r="C191" i="2" s="1"/>
  <c r="C234" i="2" s="1"/>
  <c r="C217" i="2" s="1"/>
  <c r="F170" i="2"/>
  <c r="E170" i="2"/>
  <c r="D170" i="2"/>
  <c r="D179" i="2" s="1"/>
  <c r="C170" i="2"/>
  <c r="C179" i="2" s="1"/>
  <c r="F141" i="2"/>
  <c r="E141" i="2"/>
  <c r="D141" i="2"/>
  <c r="F140" i="2"/>
  <c r="E140" i="2"/>
  <c r="D140" i="2"/>
  <c r="C141" i="2"/>
  <c r="C140" i="2"/>
  <c r="F137" i="2"/>
  <c r="E137" i="2"/>
  <c r="D137" i="2"/>
  <c r="C137" i="2"/>
  <c r="B132" i="2"/>
  <c r="C132" i="2"/>
  <c r="D132" i="2"/>
  <c r="E132" i="2"/>
  <c r="F132" i="2"/>
  <c r="B133" i="2"/>
  <c r="C133" i="2"/>
  <c r="D133" i="2"/>
  <c r="E133" i="2"/>
  <c r="F133" i="2"/>
  <c r="F131" i="2"/>
  <c r="E131" i="2"/>
  <c r="D131" i="2"/>
  <c r="C131" i="2"/>
  <c r="F130" i="2"/>
  <c r="E130" i="2"/>
  <c r="D130" i="2"/>
  <c r="C130" i="2"/>
  <c r="F129" i="2"/>
  <c r="E129" i="2"/>
  <c r="D129" i="2"/>
  <c r="C129" i="2"/>
  <c r="F128" i="2"/>
  <c r="E128" i="2"/>
  <c r="D128" i="2"/>
  <c r="C128" i="2"/>
  <c r="B131" i="2"/>
  <c r="B130" i="2"/>
  <c r="B129" i="2"/>
  <c r="B128" i="2"/>
  <c r="L39" i="3" l="1"/>
  <c r="H58" i="3"/>
  <c r="H52" i="3"/>
  <c r="H53" i="3" s="1"/>
  <c r="K37" i="3"/>
  <c r="L37" i="3" s="1"/>
  <c r="M37" i="3" s="1"/>
  <c r="J34" i="3"/>
  <c r="G56" i="3" s="1"/>
  <c r="G57" i="3"/>
  <c r="H57" i="3" s="1"/>
  <c r="I57" i="3" s="1"/>
  <c r="J57" i="3" s="1"/>
  <c r="J49" i="3"/>
  <c r="J50" i="3" s="1"/>
  <c r="I50" i="3"/>
  <c r="J36" i="3"/>
  <c r="G55" i="3"/>
  <c r="H55" i="3" s="1"/>
  <c r="I55" i="3" s="1"/>
  <c r="J55" i="3" s="1"/>
  <c r="B321" i="2"/>
  <c r="B322" i="2"/>
  <c r="B323" i="2"/>
  <c r="B320" i="2"/>
  <c r="E174" i="2"/>
  <c r="E182" i="2" s="1"/>
  <c r="E179" i="2"/>
  <c r="F174" i="2"/>
  <c r="F182" i="2" s="1"/>
  <c r="F179" i="2"/>
  <c r="D174" i="2"/>
  <c r="D182" i="2" s="1"/>
  <c r="D278" i="2"/>
  <c r="D279" i="2"/>
  <c r="D274" i="2"/>
  <c r="E221" i="2"/>
  <c r="E220" i="2"/>
  <c r="F221" i="2"/>
  <c r="F220" i="2"/>
  <c r="C221" i="2"/>
  <c r="C220" i="2"/>
  <c r="F253" i="2"/>
  <c r="D253" i="2"/>
  <c r="D273" i="2" s="1"/>
  <c r="D285" i="2"/>
  <c r="D286" i="2"/>
  <c r="D287" i="2"/>
  <c r="F284" i="2"/>
  <c r="C284" i="2"/>
  <c r="E279" i="2"/>
  <c r="E274" i="2"/>
  <c r="E285" i="2"/>
  <c r="E287" i="2"/>
  <c r="E253" i="2"/>
  <c r="F273" i="2" s="1"/>
  <c r="D277" i="2"/>
  <c r="F277" i="2"/>
  <c r="F278" i="2"/>
  <c r="F279" i="2"/>
  <c r="F274" i="2"/>
  <c r="D268" i="2"/>
  <c r="D246" i="2"/>
  <c r="D267" i="2"/>
  <c r="E268" i="2"/>
  <c r="F250" i="2"/>
  <c r="F246" i="2" s="1"/>
  <c r="E278" i="2"/>
  <c r="C250" i="2"/>
  <c r="E267" i="2"/>
  <c r="E277" i="2"/>
  <c r="D269" i="2"/>
  <c r="E269" i="2"/>
  <c r="C238" i="2"/>
  <c r="E238" i="2"/>
  <c r="E237" i="2"/>
  <c r="F238" i="2"/>
  <c r="F237" i="2"/>
  <c r="C237" i="2"/>
  <c r="F146" i="2"/>
  <c r="F151" i="2" s="1"/>
  <c r="D191" i="2"/>
  <c r="D234" i="2" s="1"/>
  <c r="D217" i="2" s="1"/>
  <c r="C142" i="2"/>
  <c r="E145" i="2"/>
  <c r="E150" i="2" s="1"/>
  <c r="D146" i="2"/>
  <c r="D151" i="2" s="1"/>
  <c r="E142" i="2"/>
  <c r="F145" i="2"/>
  <c r="F150" i="2" s="1"/>
  <c r="D145" i="2"/>
  <c r="E146" i="2"/>
  <c r="E151" i="2" s="1"/>
  <c r="D142" i="2"/>
  <c r="E134" i="2"/>
  <c r="F142" i="2"/>
  <c r="F134" i="2"/>
  <c r="C134" i="2"/>
  <c r="D134" i="2"/>
  <c r="F125" i="2"/>
  <c r="E125" i="2"/>
  <c r="D125" i="2"/>
  <c r="C125" i="2"/>
  <c r="F124" i="2"/>
  <c r="E124" i="2"/>
  <c r="D124" i="2"/>
  <c r="C124" i="2"/>
  <c r="F123" i="2"/>
  <c r="E123" i="2"/>
  <c r="D123" i="2"/>
  <c r="C123" i="2"/>
  <c r="F122" i="2"/>
  <c r="E122" i="2"/>
  <c r="D122" i="2"/>
  <c r="C122" i="2"/>
  <c r="F121" i="2"/>
  <c r="F169" i="2" s="1"/>
  <c r="F178" i="2" s="1"/>
  <c r="E121" i="2"/>
  <c r="E169" i="2" s="1"/>
  <c r="E178" i="2" s="1"/>
  <c r="D121" i="2"/>
  <c r="D169" i="2" s="1"/>
  <c r="D178" i="2" s="1"/>
  <c r="C121" i="2"/>
  <c r="C169" i="2" s="1"/>
  <c r="F120" i="2"/>
  <c r="E120" i="2"/>
  <c r="D120" i="2"/>
  <c r="C120" i="2"/>
  <c r="F119" i="2"/>
  <c r="F126" i="2" s="1"/>
  <c r="E119" i="2"/>
  <c r="D119" i="2"/>
  <c r="C119" i="2"/>
  <c r="C126" i="2" s="1"/>
  <c r="B125" i="2"/>
  <c r="B124" i="2"/>
  <c r="B123" i="2"/>
  <c r="B122" i="2"/>
  <c r="B121" i="2"/>
  <c r="B120" i="2"/>
  <c r="B119" i="2"/>
  <c r="F112" i="2"/>
  <c r="F162" i="2" s="1"/>
  <c r="E112" i="2"/>
  <c r="E162" i="2" s="1"/>
  <c r="D112" i="2"/>
  <c r="D162" i="2" s="1"/>
  <c r="C112" i="2"/>
  <c r="C162" i="2" s="1"/>
  <c r="F116" i="2"/>
  <c r="E116" i="2"/>
  <c r="D116" i="2"/>
  <c r="C116" i="2"/>
  <c r="F115" i="2"/>
  <c r="E115" i="2"/>
  <c r="D115" i="2"/>
  <c r="C115" i="2"/>
  <c r="F114" i="2"/>
  <c r="E114" i="2"/>
  <c r="D114" i="2"/>
  <c r="C114" i="2"/>
  <c r="F113" i="2"/>
  <c r="E113" i="2"/>
  <c r="D113" i="2"/>
  <c r="C113" i="2"/>
  <c r="B116" i="2"/>
  <c r="B115" i="2"/>
  <c r="B114" i="2"/>
  <c r="B113" i="2"/>
  <c r="J66" i="2"/>
  <c r="I66" i="2"/>
  <c r="K108" i="2"/>
  <c r="J108" i="2"/>
  <c r="I108" i="2"/>
  <c r="K78" i="2"/>
  <c r="J78" i="2"/>
  <c r="I78" i="2"/>
  <c r="H78" i="2"/>
  <c r="K77" i="2"/>
  <c r="J77" i="2"/>
  <c r="I77" i="2"/>
  <c r="H77" i="2"/>
  <c r="H66" i="2"/>
  <c r="I49" i="2"/>
  <c r="J49" i="2" s="1"/>
  <c r="K49" i="2" s="1"/>
  <c r="F52" i="2"/>
  <c r="E52" i="2"/>
  <c r="D52" i="2"/>
  <c r="C52" i="2"/>
  <c r="F71" i="2"/>
  <c r="K71" i="2" s="1"/>
  <c r="E71" i="2"/>
  <c r="J71" i="2" s="1"/>
  <c r="D71" i="2"/>
  <c r="I71" i="2" s="1"/>
  <c r="C71" i="2"/>
  <c r="H71" i="2" s="1"/>
  <c r="F69" i="2"/>
  <c r="K69" i="2" s="1"/>
  <c r="E69" i="2"/>
  <c r="J69" i="2" s="1"/>
  <c r="D69" i="2"/>
  <c r="I69" i="2" s="1"/>
  <c r="C69" i="2"/>
  <c r="H69" i="2" s="1"/>
  <c r="F68" i="2"/>
  <c r="K68" i="2" s="1"/>
  <c r="E68" i="2"/>
  <c r="J68" i="2" s="1"/>
  <c r="D68" i="2"/>
  <c r="I68" i="2" s="1"/>
  <c r="C68" i="2"/>
  <c r="H68" i="2" s="1"/>
  <c r="F66" i="2"/>
  <c r="K66" i="2" s="1"/>
  <c r="F65" i="2"/>
  <c r="K65" i="2" s="1"/>
  <c r="E65" i="2"/>
  <c r="J65" i="2" s="1"/>
  <c r="D65" i="2"/>
  <c r="I65" i="2" s="1"/>
  <c r="C65" i="2"/>
  <c r="H65" i="2" s="1"/>
  <c r="F64" i="2"/>
  <c r="E64" i="2"/>
  <c r="D64" i="2"/>
  <c r="C64" i="2"/>
  <c r="F62" i="2"/>
  <c r="K62" i="2" s="1"/>
  <c r="E62" i="2"/>
  <c r="J62" i="2" s="1"/>
  <c r="D62" i="2"/>
  <c r="I62" i="2" s="1"/>
  <c r="C62" i="2"/>
  <c r="H62" i="2" s="1"/>
  <c r="F61" i="2"/>
  <c r="K61" i="2" s="1"/>
  <c r="E61" i="2"/>
  <c r="J61" i="2" s="1"/>
  <c r="D61" i="2"/>
  <c r="I61" i="2" s="1"/>
  <c r="C61" i="2"/>
  <c r="H61" i="2" s="1"/>
  <c r="F59" i="2"/>
  <c r="K59" i="2" s="1"/>
  <c r="E59" i="2"/>
  <c r="J59" i="2" s="1"/>
  <c r="D59" i="2"/>
  <c r="I59" i="2" s="1"/>
  <c r="C59" i="2"/>
  <c r="H59" i="2" s="1"/>
  <c r="F58" i="2"/>
  <c r="K58" i="2" s="1"/>
  <c r="E58" i="2"/>
  <c r="J58" i="2" s="1"/>
  <c r="D58" i="2"/>
  <c r="I58" i="2" s="1"/>
  <c r="C58" i="2"/>
  <c r="H58" i="2" s="1"/>
  <c r="F56" i="2"/>
  <c r="E56" i="2"/>
  <c r="D56" i="2"/>
  <c r="C56" i="2"/>
  <c r="F55" i="2"/>
  <c r="E55" i="2"/>
  <c r="D55" i="2"/>
  <c r="C55" i="2"/>
  <c r="F53" i="2"/>
  <c r="E53" i="2"/>
  <c r="E298" i="2" s="1"/>
  <c r="D53" i="2"/>
  <c r="C53" i="2"/>
  <c r="F51" i="2"/>
  <c r="F157" i="2" s="1"/>
  <c r="E51" i="2"/>
  <c r="E157" i="2" s="1"/>
  <c r="D51" i="2"/>
  <c r="D157" i="2" s="1"/>
  <c r="C51" i="2"/>
  <c r="C157" i="2" s="1"/>
  <c r="I52" i="3" l="1"/>
  <c r="I53" i="3" s="1"/>
  <c r="M39" i="3"/>
  <c r="J58" i="3" s="1"/>
  <c r="I58" i="3"/>
  <c r="J52" i="3"/>
  <c r="J53" i="3" s="1"/>
  <c r="K36" i="3"/>
  <c r="L36" i="3" s="1"/>
  <c r="M36" i="3" s="1"/>
  <c r="J33" i="3"/>
  <c r="G54" i="3" s="1"/>
  <c r="G60" i="3" s="1"/>
  <c r="J30" i="3"/>
  <c r="C175" i="2"/>
  <c r="C183" i="2" s="1"/>
  <c r="C178" i="2"/>
  <c r="D175" i="2"/>
  <c r="D183" i="2" s="1"/>
  <c r="D173" i="2"/>
  <c r="D181" i="2" s="1"/>
  <c r="E175" i="2"/>
  <c r="E183" i="2" s="1"/>
  <c r="E173" i="2"/>
  <c r="E181" i="2" s="1"/>
  <c r="F175" i="2"/>
  <c r="F183" i="2" s="1"/>
  <c r="F173" i="2"/>
  <c r="F181" i="2" s="1"/>
  <c r="F244" i="2"/>
  <c r="D220" i="2"/>
  <c r="D221" i="2"/>
  <c r="E273" i="2"/>
  <c r="D284" i="2"/>
  <c r="E244" i="2"/>
  <c r="E282" i="2" s="1"/>
  <c r="E291" i="2" s="1"/>
  <c r="D126" i="2"/>
  <c r="E284" i="2"/>
  <c r="F268" i="2"/>
  <c r="F267" i="2"/>
  <c r="F272" i="2"/>
  <c r="F269" i="2"/>
  <c r="D244" i="2"/>
  <c r="D282" i="2" s="1"/>
  <c r="E262" i="2"/>
  <c r="F262" i="2"/>
  <c r="F282" i="2"/>
  <c r="D74" i="2"/>
  <c r="D97" i="2" s="1"/>
  <c r="D298" i="2"/>
  <c r="I56" i="2"/>
  <c r="D300" i="2"/>
  <c r="J55" i="2"/>
  <c r="E299" i="2"/>
  <c r="F74" i="2"/>
  <c r="F97" i="2" s="1"/>
  <c r="F298" i="2"/>
  <c r="F320" i="2" s="1"/>
  <c r="F340" i="2" s="1"/>
  <c r="K55" i="2"/>
  <c r="K103" i="2" s="1"/>
  <c r="F299" i="2"/>
  <c r="F321" i="2" s="1"/>
  <c r="F341" i="2" s="1"/>
  <c r="K56" i="2"/>
  <c r="F300" i="2"/>
  <c r="I55" i="2"/>
  <c r="D299" i="2"/>
  <c r="J56" i="2"/>
  <c r="J104" i="2" s="1"/>
  <c r="E300" i="2"/>
  <c r="E322" i="2" s="1"/>
  <c r="E342" i="2" s="1"/>
  <c r="C74" i="2"/>
  <c r="C96" i="2" s="1"/>
  <c r="C298" i="2"/>
  <c r="H55" i="2"/>
  <c r="C299" i="2"/>
  <c r="H56" i="2"/>
  <c r="C300" i="2"/>
  <c r="C269" i="2"/>
  <c r="C268" i="2"/>
  <c r="C246" i="2"/>
  <c r="E272" i="2"/>
  <c r="C267" i="2"/>
  <c r="F264" i="2"/>
  <c r="F263" i="2"/>
  <c r="E126" i="2"/>
  <c r="E74" i="2"/>
  <c r="E96" i="2" s="1"/>
  <c r="D238" i="2"/>
  <c r="D237" i="2"/>
  <c r="J64" i="2"/>
  <c r="E195" i="2"/>
  <c r="E226" i="2" s="1"/>
  <c r="E214" i="2" s="1"/>
  <c r="E166" i="2"/>
  <c r="D166" i="2"/>
  <c r="K64" i="2"/>
  <c r="F195" i="2"/>
  <c r="F226" i="2" s="1"/>
  <c r="F214" i="2" s="1"/>
  <c r="F166" i="2"/>
  <c r="I64" i="2"/>
  <c r="D195" i="2"/>
  <c r="D226" i="2" s="1"/>
  <c r="D214" i="2" s="1"/>
  <c r="H64" i="2"/>
  <c r="C195" i="2"/>
  <c r="C226" i="2" s="1"/>
  <c r="C214" i="2" s="1"/>
  <c r="C166" i="2"/>
  <c r="F147" i="2"/>
  <c r="F152" i="2" s="1"/>
  <c r="H50" i="2"/>
  <c r="D77" i="2"/>
  <c r="E147" i="2"/>
  <c r="E152" i="2" s="1"/>
  <c r="F77" i="2"/>
  <c r="E78" i="2"/>
  <c r="F78" i="2"/>
  <c r="E77" i="2"/>
  <c r="D78" i="2"/>
  <c r="D150" i="2"/>
  <c r="D147" i="2"/>
  <c r="D152" i="2" s="1"/>
  <c r="D117" i="2"/>
  <c r="D208" i="2" s="1"/>
  <c r="F117" i="2"/>
  <c r="E117" i="2"/>
  <c r="C117" i="2"/>
  <c r="J50" i="2"/>
  <c r="H53" i="2"/>
  <c r="I50" i="2"/>
  <c r="I53" i="2"/>
  <c r="J53" i="2"/>
  <c r="K50" i="2"/>
  <c r="K53" i="2"/>
  <c r="D108" i="2"/>
  <c r="E108" i="2"/>
  <c r="F108" i="2"/>
  <c r="C50" i="2"/>
  <c r="C303" i="2" s="1"/>
  <c r="C78" i="2"/>
  <c r="D50" i="2"/>
  <c r="E50" i="2"/>
  <c r="E303" i="2" s="1"/>
  <c r="E307" i="2" s="1"/>
  <c r="E104" i="2"/>
  <c r="F50" i="2"/>
  <c r="F303" i="2" s="1"/>
  <c r="C77" i="2"/>
  <c r="F103" i="2"/>
  <c r="F104" i="2"/>
  <c r="D104" i="2"/>
  <c r="D103" i="2"/>
  <c r="E103" i="2"/>
  <c r="E101" i="2"/>
  <c r="F102" i="2"/>
  <c r="F101" i="2"/>
  <c r="D102" i="2"/>
  <c r="D101" i="2"/>
  <c r="E102" i="2"/>
  <c r="D111" i="2"/>
  <c r="E111" i="2" s="1"/>
  <c r="F111" i="2" s="1"/>
  <c r="D49" i="2"/>
  <c r="E49" i="2" s="1"/>
  <c r="F49" i="2" s="1"/>
  <c r="K21" i="2"/>
  <c r="D35" i="2"/>
  <c r="D34" i="2"/>
  <c r="E34" i="2" s="1"/>
  <c r="F39" i="2" s="1"/>
  <c r="D33" i="2"/>
  <c r="D32" i="2"/>
  <c r="D31" i="2"/>
  <c r="C35" i="2"/>
  <c r="C33" i="2"/>
  <c r="C32" i="2"/>
  <c r="C31" i="2"/>
  <c r="B35" i="2"/>
  <c r="B34" i="2"/>
  <c r="B33" i="2"/>
  <c r="B32" i="2"/>
  <c r="B31" i="2"/>
  <c r="L25" i="2"/>
  <c r="K19" i="2"/>
  <c r="K18" i="2"/>
  <c r="K17" i="2"/>
  <c r="K15" i="2"/>
  <c r="K14" i="2"/>
  <c r="L9" i="2"/>
  <c r="L8" i="2"/>
  <c r="L7" i="2"/>
  <c r="L6" i="2"/>
  <c r="L5" i="2"/>
  <c r="N1212" i="1"/>
  <c r="N1213" i="1" s="1"/>
  <c r="N1024" i="1"/>
  <c r="N1025" i="1" s="1"/>
  <c r="N958" i="1"/>
  <c r="N900" i="1"/>
  <c r="N850" i="1"/>
  <c r="N851" i="1" s="1"/>
  <c r="N852" i="1" s="1"/>
  <c r="N853" i="1" s="1"/>
  <c r="N854" i="1" s="1"/>
  <c r="N855" i="1" s="1"/>
  <c r="N856" i="1" s="1"/>
  <c r="N857" i="1" s="1"/>
  <c r="N858" i="1" s="1"/>
  <c r="N859" i="1" s="1"/>
  <c r="N836" i="1"/>
  <c r="N837" i="1" s="1"/>
  <c r="N838" i="1" s="1"/>
  <c r="N839" i="1" s="1"/>
  <c r="N840" i="1" s="1"/>
  <c r="N841" i="1" s="1"/>
  <c r="N842" i="1" s="1"/>
  <c r="N843" i="1" s="1"/>
  <c r="N844" i="1" s="1"/>
  <c r="N845" i="1" s="1"/>
  <c r="N846" i="1" s="1"/>
  <c r="N847" i="1" s="1"/>
  <c r="N848" i="1" s="1"/>
  <c r="N832" i="1"/>
  <c r="N833" i="1" s="1"/>
  <c r="N834" i="1" s="1"/>
  <c r="N825" i="1"/>
  <c r="N826" i="1" s="1"/>
  <c r="N827" i="1" s="1"/>
  <c r="N828" i="1" s="1"/>
  <c r="N829" i="1" s="1"/>
  <c r="N830" i="1" s="1"/>
  <c r="N822" i="1"/>
  <c r="N823" i="1" s="1"/>
  <c r="N810" i="1"/>
  <c r="N811" i="1" s="1"/>
  <c r="N812" i="1" s="1"/>
  <c r="N813" i="1" s="1"/>
  <c r="N814" i="1" s="1"/>
  <c r="N815" i="1" s="1"/>
  <c r="N816" i="1" s="1"/>
  <c r="N817" i="1" s="1"/>
  <c r="N818" i="1" s="1"/>
  <c r="N819" i="1" s="1"/>
  <c r="N805" i="1"/>
  <c r="N806" i="1" s="1"/>
  <c r="N807" i="1" s="1"/>
  <c r="N808" i="1" s="1"/>
  <c r="N800" i="1"/>
  <c r="N791" i="1"/>
  <c r="N792" i="1" s="1"/>
  <c r="N793" i="1" s="1"/>
  <c r="N794" i="1" s="1"/>
  <c r="N795" i="1" s="1"/>
  <c r="N796" i="1" s="1"/>
  <c r="N797" i="1" s="1"/>
  <c r="N798" i="1" s="1"/>
  <c r="N789" i="1"/>
  <c r="N777" i="1"/>
  <c r="N778" i="1" s="1"/>
  <c r="N779" i="1" s="1"/>
  <c r="N780" i="1" s="1"/>
  <c r="N781" i="1" s="1"/>
  <c r="N782" i="1" s="1"/>
  <c r="N783" i="1" s="1"/>
  <c r="N784" i="1" s="1"/>
  <c r="N785" i="1" s="1"/>
  <c r="N786" i="1" s="1"/>
  <c r="N787" i="1" s="1"/>
  <c r="N764" i="1"/>
  <c r="N765" i="1" s="1"/>
  <c r="N766" i="1" s="1"/>
  <c r="N767" i="1" s="1"/>
  <c r="N768" i="1" s="1"/>
  <c r="N769" i="1" s="1"/>
  <c r="N770" i="1" s="1"/>
  <c r="N771" i="1" s="1"/>
  <c r="N772" i="1" s="1"/>
  <c r="N773" i="1" s="1"/>
  <c r="N774" i="1" s="1"/>
  <c r="N775" i="1" s="1"/>
  <c r="N752" i="1"/>
  <c r="N753" i="1" s="1"/>
  <c r="N754" i="1" s="1"/>
  <c r="N755" i="1" s="1"/>
  <c r="N756" i="1" s="1"/>
  <c r="N757" i="1" s="1"/>
  <c r="N758" i="1" s="1"/>
  <c r="N759" i="1" s="1"/>
  <c r="N747" i="1"/>
  <c r="N748" i="1" s="1"/>
  <c r="N749" i="1" s="1"/>
  <c r="N750" i="1" s="1"/>
  <c r="N678" i="1"/>
  <c r="N679" i="1" s="1"/>
  <c r="N675" i="1"/>
  <c r="N668" i="1"/>
  <c r="N669" i="1" s="1"/>
  <c r="N670" i="1" s="1"/>
  <c r="N662" i="1"/>
  <c r="N657" i="1"/>
  <c r="N658" i="1" s="1"/>
  <c r="N659" i="1" s="1"/>
  <c r="N653" i="1"/>
  <c r="N654" i="1" s="1"/>
  <c r="N655" i="1" s="1"/>
  <c r="K16" i="2" s="1"/>
  <c r="N651" i="1"/>
  <c r="N648" i="1"/>
  <c r="N649" i="1" s="1"/>
  <c r="N646" i="1"/>
  <c r="N644" i="1"/>
  <c r="N639" i="1"/>
  <c r="N640" i="1" s="1"/>
  <c r="N641" i="1" s="1"/>
  <c r="N642" i="1" s="1"/>
  <c r="N624" i="1"/>
  <c r="N625" i="1" s="1"/>
  <c r="N626" i="1" s="1"/>
  <c r="N627" i="1" s="1"/>
  <c r="N628" i="1" s="1"/>
  <c r="N629" i="1" s="1"/>
  <c r="N630" i="1" s="1"/>
  <c r="N631" i="1" s="1"/>
  <c r="N619" i="1"/>
  <c r="N614" i="1"/>
  <c r="N615" i="1" s="1"/>
  <c r="N609" i="1"/>
  <c r="N610" i="1" s="1"/>
  <c r="N611" i="1" s="1"/>
  <c r="N612" i="1" s="1"/>
  <c r="N605" i="1"/>
  <c r="N606" i="1" s="1"/>
  <c r="N596" i="1"/>
  <c r="N597" i="1" s="1"/>
  <c r="N598" i="1" s="1"/>
  <c r="N599" i="1" s="1"/>
  <c r="N600" i="1" s="1"/>
  <c r="N601" i="1" s="1"/>
  <c r="N602" i="1" s="1"/>
  <c r="N603" i="1" s="1"/>
  <c r="N593" i="1"/>
  <c r="N594" i="1" s="1"/>
  <c r="N590" i="1"/>
  <c r="N584" i="1"/>
  <c r="N585" i="1" s="1"/>
  <c r="N586" i="1" s="1"/>
  <c r="N587" i="1" s="1"/>
  <c r="N588" i="1" s="1"/>
  <c r="N578" i="1"/>
  <c r="N579" i="1" s="1"/>
  <c r="N580" i="1" s="1"/>
  <c r="N573" i="1"/>
  <c r="N574" i="1" s="1"/>
  <c r="N575" i="1" s="1"/>
  <c r="N576" i="1" s="1"/>
  <c r="N571" i="1"/>
  <c r="N566" i="1"/>
  <c r="N567" i="1" s="1"/>
  <c r="N568" i="1" s="1"/>
  <c r="N569" i="1" s="1"/>
  <c r="N560" i="1"/>
  <c r="N561" i="1" s="1"/>
  <c r="N562" i="1" s="1"/>
  <c r="N563" i="1" s="1"/>
  <c r="N564" i="1" s="1"/>
  <c r="N553" i="1"/>
  <c r="N554" i="1" s="1"/>
  <c r="N555" i="1" s="1"/>
  <c r="N548" i="1"/>
  <c r="N549" i="1" s="1"/>
  <c r="N550" i="1" s="1"/>
  <c r="N545" i="1"/>
  <c r="N543" i="1"/>
  <c r="N532" i="1"/>
  <c r="N533" i="1" s="1"/>
  <c r="N509" i="1"/>
  <c r="N510" i="1" s="1"/>
  <c r="N511" i="1" s="1"/>
  <c r="N512" i="1" s="1"/>
  <c r="N513" i="1" s="1"/>
  <c r="N514" i="1" s="1"/>
  <c r="N515" i="1" s="1"/>
  <c r="N516" i="1" s="1"/>
  <c r="N517" i="1" s="1"/>
  <c r="N518" i="1" s="1"/>
  <c r="N519" i="1" s="1"/>
  <c r="N520" i="1" s="1"/>
  <c r="N521" i="1" s="1"/>
  <c r="N522" i="1" s="1"/>
  <c r="N523" i="1" s="1"/>
  <c r="N524" i="1" s="1"/>
  <c r="N525" i="1" s="1"/>
  <c r="N526" i="1" s="1"/>
  <c r="N527" i="1" s="1"/>
  <c r="N528" i="1" s="1"/>
  <c r="N529" i="1" s="1"/>
  <c r="N530" i="1" s="1"/>
  <c r="K34" i="3" l="1"/>
  <c r="H56" i="3" s="1"/>
  <c r="J29" i="3"/>
  <c r="E263" i="2"/>
  <c r="H91" i="2"/>
  <c r="E264" i="2"/>
  <c r="D264" i="2"/>
  <c r="D321" i="2"/>
  <c r="D341" i="2" s="1"/>
  <c r="D136" i="2"/>
  <c r="D138" i="2" s="1"/>
  <c r="F322" i="2"/>
  <c r="F342" i="2" s="1"/>
  <c r="D322" i="2"/>
  <c r="D342" i="2" s="1"/>
  <c r="E321" i="2"/>
  <c r="E341" i="2" s="1"/>
  <c r="D320" i="2"/>
  <c r="D340" i="2" s="1"/>
  <c r="E320" i="2"/>
  <c r="E340" i="2" s="1"/>
  <c r="D98" i="2"/>
  <c r="D96" i="2"/>
  <c r="D262" i="2"/>
  <c r="D290" i="2"/>
  <c r="D291" i="2"/>
  <c r="D292" i="2"/>
  <c r="E98" i="2"/>
  <c r="D263" i="2"/>
  <c r="E292" i="2"/>
  <c r="E290" i="2"/>
  <c r="F290" i="2"/>
  <c r="F291" i="2"/>
  <c r="F292" i="2"/>
  <c r="C244" i="2"/>
  <c r="C282" i="2" s="1"/>
  <c r="D283" i="2" s="1"/>
  <c r="I104" i="2"/>
  <c r="E283" i="2"/>
  <c r="D105" i="2"/>
  <c r="F283" i="2"/>
  <c r="C98" i="2"/>
  <c r="I103" i="2"/>
  <c r="K74" i="2"/>
  <c r="K93" i="2" s="1"/>
  <c r="J103" i="2"/>
  <c r="E105" i="2"/>
  <c r="F98" i="2"/>
  <c r="C97" i="2"/>
  <c r="C308" i="2"/>
  <c r="E309" i="2"/>
  <c r="F309" i="2"/>
  <c r="F307" i="2"/>
  <c r="F301" i="2"/>
  <c r="F105" i="2"/>
  <c r="E97" i="2"/>
  <c r="K91" i="2"/>
  <c r="F304" i="2"/>
  <c r="I92" i="2"/>
  <c r="D304" i="2"/>
  <c r="J76" i="2"/>
  <c r="J79" i="2" s="1"/>
  <c r="E304" i="2"/>
  <c r="C309" i="2"/>
  <c r="C307" i="2"/>
  <c r="C301" i="2"/>
  <c r="E301" i="2"/>
  <c r="F308" i="2"/>
  <c r="E308" i="2"/>
  <c r="D301" i="2"/>
  <c r="D323" i="2" s="1"/>
  <c r="D343" i="2" s="1"/>
  <c r="F96" i="2"/>
  <c r="K104" i="2"/>
  <c r="H92" i="2"/>
  <c r="C304" i="2"/>
  <c r="D76" i="2"/>
  <c r="D79" i="2" s="1"/>
  <c r="D303" i="2"/>
  <c r="D309" i="2" s="1"/>
  <c r="D272" i="2"/>
  <c r="H76" i="2"/>
  <c r="H79" i="2" s="1"/>
  <c r="C136" i="2"/>
  <c r="C138" i="2" s="1"/>
  <c r="C208" i="2"/>
  <c r="C198" i="2"/>
  <c r="C199" i="2"/>
  <c r="C209" i="2"/>
  <c r="E136" i="2"/>
  <c r="E138" i="2" s="1"/>
  <c r="E208" i="2"/>
  <c r="F209" i="2"/>
  <c r="F203" i="2"/>
  <c r="F199" i="2"/>
  <c r="F198" i="2"/>
  <c r="F202" i="2"/>
  <c r="E209" i="2"/>
  <c r="E203" i="2"/>
  <c r="E199" i="2"/>
  <c r="E198" i="2"/>
  <c r="E202" i="2"/>
  <c r="F136" i="2"/>
  <c r="F138" i="2" s="1"/>
  <c r="F208" i="2"/>
  <c r="D203" i="2"/>
  <c r="D202" i="2"/>
  <c r="D209" i="2"/>
  <c r="D212" i="2" s="1"/>
  <c r="D199" i="2"/>
  <c r="D198" i="2"/>
  <c r="J91" i="2"/>
  <c r="I102" i="2"/>
  <c r="J101" i="2"/>
  <c r="J54" i="2"/>
  <c r="J82" i="2" s="1"/>
  <c r="J92" i="2"/>
  <c r="J102" i="2"/>
  <c r="E54" i="2"/>
  <c r="E82" i="2" s="1"/>
  <c r="E76" i="2"/>
  <c r="E79" i="2" s="1"/>
  <c r="K54" i="2"/>
  <c r="K102" i="2"/>
  <c r="K90" i="2"/>
  <c r="J90" i="2"/>
  <c r="J74" i="2"/>
  <c r="H90" i="2"/>
  <c r="H74" i="2"/>
  <c r="H54" i="2"/>
  <c r="F93" i="2"/>
  <c r="F76" i="2"/>
  <c r="F79" i="2" s="1"/>
  <c r="C92" i="2"/>
  <c r="C76" i="2"/>
  <c r="C79" i="2" s="1"/>
  <c r="I54" i="2"/>
  <c r="I74" i="2"/>
  <c r="I90" i="2"/>
  <c r="I76" i="2"/>
  <c r="I79" i="2" s="1"/>
  <c r="I101" i="2"/>
  <c r="K101" i="2"/>
  <c r="K76" i="2"/>
  <c r="K79" i="2" s="1"/>
  <c r="I91" i="2"/>
  <c r="K92" i="2"/>
  <c r="F90" i="2"/>
  <c r="C91" i="2"/>
  <c r="C90" i="2"/>
  <c r="D54" i="2"/>
  <c r="D82" i="2" s="1"/>
  <c r="D93" i="2"/>
  <c r="F54" i="2"/>
  <c r="F82" i="2" s="1"/>
  <c r="F91" i="2"/>
  <c r="E92" i="2"/>
  <c r="E91" i="2"/>
  <c r="D90" i="2"/>
  <c r="C54" i="2"/>
  <c r="C93" i="2"/>
  <c r="D92" i="2"/>
  <c r="D91" i="2"/>
  <c r="E90" i="2"/>
  <c r="F92" i="2"/>
  <c r="E93" i="2"/>
  <c r="N534" i="1"/>
  <c r="N535" i="1" s="1"/>
  <c r="N536" i="1" s="1"/>
  <c r="N537" i="1" s="1"/>
  <c r="N538" i="1" s="1"/>
  <c r="N539" i="1" s="1"/>
  <c r="N540" i="1" s="1"/>
  <c r="N541" i="1" s="1"/>
  <c r="K6" i="2"/>
  <c r="K7" i="2"/>
  <c r="L10" i="2"/>
  <c r="E33" i="2"/>
  <c r="E39" i="2" s="1"/>
  <c r="E32" i="2"/>
  <c r="D39" i="2" s="1"/>
  <c r="E31" i="2"/>
  <c r="C39" i="2" s="1"/>
  <c r="E35" i="2"/>
  <c r="G39" i="2" s="1"/>
  <c r="K33" i="3" l="1"/>
  <c r="H54" i="3" s="1"/>
  <c r="H60" i="3" s="1"/>
  <c r="K30" i="3"/>
  <c r="K98" i="2"/>
  <c r="E323" i="2"/>
  <c r="E343" i="2" s="1"/>
  <c r="E313" i="2"/>
  <c r="E334" i="2" s="1"/>
  <c r="E319" i="2"/>
  <c r="E339" i="2" s="1"/>
  <c r="F313" i="2"/>
  <c r="F334" i="2" s="1"/>
  <c r="F319" i="2"/>
  <c r="F339" i="2" s="1"/>
  <c r="F323" i="2"/>
  <c r="F343" i="2" s="1"/>
  <c r="D315" i="2"/>
  <c r="D336" i="2" s="1"/>
  <c r="D319" i="2"/>
  <c r="D339" i="2" s="1"/>
  <c r="C263" i="2"/>
  <c r="J57" i="2"/>
  <c r="J83" i="2" s="1"/>
  <c r="C313" i="2"/>
  <c r="C334" i="2" s="1"/>
  <c r="C329" i="2"/>
  <c r="C328" i="2"/>
  <c r="C327" i="2"/>
  <c r="C326" i="2"/>
  <c r="C290" i="2"/>
  <c r="C291" i="2"/>
  <c r="C292" i="2"/>
  <c r="C262" i="2"/>
  <c r="K96" i="2"/>
  <c r="K97" i="2"/>
  <c r="K105" i="2"/>
  <c r="E314" i="2"/>
  <c r="E335" i="2" s="1"/>
  <c r="C264" i="2"/>
  <c r="F314" i="2"/>
  <c r="F335" i="2" s="1"/>
  <c r="D308" i="2"/>
  <c r="C315" i="2"/>
  <c r="C336" i="2" s="1"/>
  <c r="C314" i="2"/>
  <c r="C335" i="2" s="1"/>
  <c r="F315" i="2"/>
  <c r="F336" i="2" s="1"/>
  <c r="D307" i="2"/>
  <c r="E315" i="2"/>
  <c r="E336" i="2" s="1"/>
  <c r="E316" i="2"/>
  <c r="E337" i="2" s="1"/>
  <c r="E310" i="2"/>
  <c r="F316" i="2"/>
  <c r="F337" i="2" s="1"/>
  <c r="F310" i="2"/>
  <c r="D316" i="2"/>
  <c r="D337" i="2" s="1"/>
  <c r="D310" i="2"/>
  <c r="C316" i="2"/>
  <c r="C337" i="2" s="1"/>
  <c r="C310" i="2"/>
  <c r="D314" i="2"/>
  <c r="D335" i="2" s="1"/>
  <c r="D313" i="2"/>
  <c r="D334" i="2" s="1"/>
  <c r="K5" i="2"/>
  <c r="K8" i="2"/>
  <c r="K10" i="2" s="1"/>
  <c r="C212" i="2"/>
  <c r="K9" i="2"/>
  <c r="E212" i="2"/>
  <c r="F212" i="2"/>
  <c r="D57" i="2"/>
  <c r="E57" i="2"/>
  <c r="J60" i="2"/>
  <c r="H82" i="2"/>
  <c r="H57" i="2"/>
  <c r="H83" i="2" s="1"/>
  <c r="H97" i="2"/>
  <c r="H96" i="2"/>
  <c r="H98" i="2"/>
  <c r="H93" i="2"/>
  <c r="I98" i="2"/>
  <c r="I105" i="2"/>
  <c r="I93" i="2"/>
  <c r="I96" i="2"/>
  <c r="I97" i="2"/>
  <c r="I82" i="2"/>
  <c r="I57" i="2"/>
  <c r="I83" i="2" s="1"/>
  <c r="J98" i="2"/>
  <c r="J105" i="2"/>
  <c r="J96" i="2"/>
  <c r="J97" i="2"/>
  <c r="J93" i="2"/>
  <c r="K82" i="2"/>
  <c r="K57" i="2"/>
  <c r="K83" i="2" s="1"/>
  <c r="F57" i="2"/>
  <c r="F83" i="2" s="1"/>
  <c r="C82" i="2"/>
  <c r="C57" i="2"/>
  <c r="H31" i="2"/>
  <c r="H33" i="2"/>
  <c r="H30" i="2"/>
  <c r="H32" i="2"/>
  <c r="H34" i="2"/>
  <c r="L34" i="3" l="1"/>
  <c r="I56" i="3" s="1"/>
  <c r="K29" i="3"/>
  <c r="C158" i="2"/>
  <c r="C165" i="2" s="1"/>
  <c r="C83" i="2"/>
  <c r="E60" i="2"/>
  <c r="E84" i="2" s="1"/>
  <c r="E83" i="2"/>
  <c r="J63" i="2"/>
  <c r="E225" i="2" s="1"/>
  <c r="J84" i="2"/>
  <c r="D60" i="2"/>
  <c r="D84" i="2" s="1"/>
  <c r="D83" i="2"/>
  <c r="E158" i="2"/>
  <c r="E165" i="2" s="1"/>
  <c r="F158" i="2"/>
  <c r="F165" i="2" s="1"/>
  <c r="D158" i="2"/>
  <c r="D165" i="2" s="1"/>
  <c r="F60" i="2"/>
  <c r="F84" i="2" s="1"/>
  <c r="K60" i="2"/>
  <c r="H60" i="2"/>
  <c r="I60" i="2"/>
  <c r="C60" i="2"/>
  <c r="C84" i="2" s="1"/>
  <c r="L33" i="3" l="1"/>
  <c r="I54" i="3" s="1"/>
  <c r="I60" i="3" s="1"/>
  <c r="C63" i="3" s="1"/>
  <c r="L30" i="3"/>
  <c r="E159" i="2"/>
  <c r="J67" i="2"/>
  <c r="E230" i="2"/>
  <c r="E213" i="2"/>
  <c r="E216" i="2" s="1"/>
  <c r="E63" i="2"/>
  <c r="E85" i="2" s="1"/>
  <c r="D159" i="2"/>
  <c r="J85" i="2"/>
  <c r="H63" i="2"/>
  <c r="C225" i="2" s="1"/>
  <c r="H84" i="2"/>
  <c r="K63" i="2"/>
  <c r="F225" i="2" s="1"/>
  <c r="K84" i="2"/>
  <c r="I63" i="2"/>
  <c r="D225" i="2" s="1"/>
  <c r="I84" i="2"/>
  <c r="D63" i="2"/>
  <c r="D67" i="2" s="1"/>
  <c r="D86" i="2" s="1"/>
  <c r="F63" i="2"/>
  <c r="F224" i="2" s="1"/>
  <c r="F229" i="2" s="1"/>
  <c r="F159" i="2"/>
  <c r="C63" i="2"/>
  <c r="C159" i="2"/>
  <c r="J86" i="2"/>
  <c r="J70" i="2"/>
  <c r="L29" i="3" l="1"/>
  <c r="M33" i="3" s="1"/>
  <c r="J54" i="3" s="1"/>
  <c r="J60" i="3" s="1"/>
  <c r="J61" i="3" s="1"/>
  <c r="C64" i="3" s="1"/>
  <c r="C66" i="3" s="1"/>
  <c r="C69" i="3" s="1"/>
  <c r="C73" i="3" s="1"/>
  <c r="C75" i="3" s="1"/>
  <c r="C78" i="3" s="1"/>
  <c r="M34" i="3"/>
  <c r="J56" i="3" s="1"/>
  <c r="K85" i="2"/>
  <c r="E67" i="2"/>
  <c r="E86" i="2" s="1"/>
  <c r="E224" i="2"/>
  <c r="E229" i="2" s="1"/>
  <c r="F230" i="2"/>
  <c r="F213" i="2"/>
  <c r="F216" i="2" s="1"/>
  <c r="C230" i="2"/>
  <c r="C213" i="2"/>
  <c r="C216" i="2" s="1"/>
  <c r="D230" i="2"/>
  <c r="D213" i="2"/>
  <c r="D216" i="2" s="1"/>
  <c r="H67" i="2"/>
  <c r="H70" i="2" s="1"/>
  <c r="H85" i="2"/>
  <c r="I67" i="2"/>
  <c r="I86" i="2" s="1"/>
  <c r="I85" i="2"/>
  <c r="K67" i="2"/>
  <c r="K70" i="2" s="1"/>
  <c r="D224" i="2"/>
  <c r="D229" i="2" s="1"/>
  <c r="D70" i="2"/>
  <c r="D87" i="2" s="1"/>
  <c r="D85" i="2"/>
  <c r="E70" i="2"/>
  <c r="E87" i="2" s="1"/>
  <c r="C85" i="2"/>
  <c r="C224" i="2"/>
  <c r="C229" i="2" s="1"/>
  <c r="C67" i="2"/>
  <c r="C86" i="2" s="1"/>
  <c r="F85" i="2"/>
  <c r="F67" i="2"/>
  <c r="J72" i="2"/>
  <c r="J88" i="2" s="1"/>
  <c r="J87" i="2"/>
  <c r="H86" i="2"/>
  <c r="M29" i="3" l="1"/>
  <c r="M30" i="3"/>
  <c r="K86" i="2"/>
  <c r="D72" i="2"/>
  <c r="D88" i="2" s="1"/>
  <c r="I70" i="2"/>
  <c r="I87" i="2" s="1"/>
  <c r="E106" i="2"/>
  <c r="C70" i="2"/>
  <c r="D106" i="2" s="1"/>
  <c r="E72" i="2"/>
  <c r="E88" i="2" s="1"/>
  <c r="F86" i="2"/>
  <c r="F70" i="2"/>
  <c r="H87" i="2"/>
  <c r="H72" i="2"/>
  <c r="H88" i="2" s="1"/>
  <c r="K106" i="2"/>
  <c r="K72" i="2"/>
  <c r="K87" i="2"/>
  <c r="I72" i="2"/>
  <c r="J106" i="2"/>
  <c r="I106" i="2"/>
  <c r="C72" i="2" l="1"/>
  <c r="C88" i="2" s="1"/>
  <c r="E107" i="2"/>
  <c r="C87" i="2"/>
  <c r="F87" i="2"/>
  <c r="F72" i="2"/>
  <c r="F106" i="2"/>
  <c r="J107" i="2"/>
  <c r="I88" i="2"/>
  <c r="I107" i="2"/>
  <c r="K107" i="2"/>
  <c r="K88" i="2"/>
  <c r="D107" i="2" l="1"/>
  <c r="F88" i="2"/>
  <c r="F107" i="2"/>
</calcChain>
</file>

<file path=xl/sharedStrings.xml><?xml version="1.0" encoding="utf-8"?>
<sst xmlns="http://schemas.openxmlformats.org/spreadsheetml/2006/main" count="2059" uniqueCount="617">
  <si>
    <t xml:space="preserve">Financial Statement Input </t>
  </si>
  <si>
    <t>Profit and Loss</t>
  </si>
  <si>
    <t>Cash</t>
  </si>
  <si>
    <t>Short Term Investments</t>
  </si>
  <si>
    <t>ASSETS</t>
  </si>
  <si>
    <t>Cash &amp; Short Term Investments</t>
  </si>
  <si>
    <t>Receivables - Net</t>
  </si>
  <si>
    <t>Raw Materials</t>
  </si>
  <si>
    <t>Finished Goods</t>
  </si>
  <si>
    <t>Progress Payments Other</t>
  </si>
  <si>
    <t>Inventories - Total</t>
  </si>
  <si>
    <t>Prepaid Expenses</t>
  </si>
  <si>
    <t>Other Current Assets</t>
  </si>
  <si>
    <t>CURRENT ASSETS - TOTAL</t>
  </si>
  <si>
    <t>Land</t>
  </si>
  <si>
    <t>Buildings</t>
  </si>
  <si>
    <t>Machinery &amp; Equipment</t>
  </si>
  <si>
    <t>Transportation Equipment</t>
  </si>
  <si>
    <t>Other Property, Plant &amp; Equipment</t>
  </si>
  <si>
    <t>Property, Plant, &amp; Equipment under Capitalized Leases</t>
  </si>
  <si>
    <t>Property, Plant and Equipment - Gross</t>
  </si>
  <si>
    <t>Accumulated Depreciation</t>
  </si>
  <si>
    <t>Property, Plant and Equipment - Net</t>
  </si>
  <si>
    <t>Other Investments</t>
  </si>
  <si>
    <t>Deferred Charges</t>
  </si>
  <si>
    <t>Total Intangible Other Assets - Net</t>
  </si>
  <si>
    <t>Other Assets - Total</t>
  </si>
  <si>
    <t>TOTAL ASSETS</t>
  </si>
  <si>
    <t>LIABILITIES</t>
  </si>
  <si>
    <t>Accounts Payable</t>
  </si>
  <si>
    <t>Short Term Debt &amp; Current Portion of Long Term Debt</t>
  </si>
  <si>
    <t>Income Taxes Payable</t>
  </si>
  <si>
    <t>Other Current Liabilities</t>
  </si>
  <si>
    <t>CURRENT LIABILITIES - TOTAL</t>
  </si>
  <si>
    <t>200K</t>
  </si>
  <si>
    <t>Long Term Debt</t>
  </si>
  <si>
    <t>Provision for Risks and Charges</t>
  </si>
  <si>
    <t>Deferred Taxes - Credit</t>
  </si>
  <si>
    <t>Deferred Taxes - Debit</t>
  </si>
  <si>
    <t>DEFERRED TAXES</t>
  </si>
  <si>
    <t>Other Liabilities</t>
  </si>
  <si>
    <t>TOTAL LIABILITIES</t>
  </si>
  <si>
    <t>EQUITY</t>
  </si>
  <si>
    <t>Non-Equity Reserves</t>
  </si>
  <si>
    <t>Minority Interest</t>
  </si>
  <si>
    <t>Preferred Stock</t>
  </si>
  <si>
    <t>Common Stock</t>
  </si>
  <si>
    <t>Capital Surplus</t>
  </si>
  <si>
    <t>Retained Earnings</t>
  </si>
  <si>
    <t>Unrealized Foreign Exchange Gain/Loss</t>
  </si>
  <si>
    <t>Unrealized Gain/Loss on Marketable Securities</t>
  </si>
  <si>
    <t>Treasury Stock</t>
  </si>
  <si>
    <t>COMMON EQUITY</t>
  </si>
  <si>
    <t>TOTAL LIABILITIES &amp; SHAREHOLDERS’ EQUITY</t>
  </si>
  <si>
    <t>SHARE INFORMATION</t>
  </si>
  <si>
    <t>Common Shares Outstanding</t>
  </si>
  <si>
    <t>() = Negative Values</t>
  </si>
  <si>
    <t>In Malaysian Ringgits</t>
  </si>
  <si>
    <t>Values are displayed in Millions except for earnings per share and where noted</t>
  </si>
  <si>
    <t>Balance Sheet</t>
  </si>
  <si>
    <t>NET SALES OR REVENUES</t>
  </si>
  <si>
    <t>Cost of Goods Sold (Excl Depreciation)</t>
  </si>
  <si>
    <t>Depreciation, Depletion And Amortization</t>
  </si>
  <si>
    <t>Depreciation</t>
  </si>
  <si>
    <t>Amortization of Intangibles</t>
  </si>
  <si>
    <t>GROSS INCOME</t>
  </si>
  <si>
    <t>Selling, General &amp; Admin Expenses</t>
  </si>
  <si>
    <t>Other Operating Expenses</t>
  </si>
  <si>
    <t>OPERATING INCOME</t>
  </si>
  <si>
    <t>Extraordinary Credit - Pretax</t>
  </si>
  <si>
    <t>Extraordinary Charge - Pretax</t>
  </si>
  <si>
    <t>Other Income/Expenses - Net</t>
  </si>
  <si>
    <t>Interest Expense On Debt</t>
  </si>
  <si>
    <t>Interest Capitalized</t>
  </si>
  <si>
    <t>PRETAX INCOME</t>
  </si>
  <si>
    <t>Income Taxes</t>
  </si>
  <si>
    <t>Current Domestic Income Tax</t>
  </si>
  <si>
    <t>Current Foreign Income Tax</t>
  </si>
  <si>
    <t>Deferred Domestic Income Tax</t>
  </si>
  <si>
    <t>--</t>
  </si>
  <si>
    <t>Equity in Earnings</t>
  </si>
  <si>
    <t>NET INCOME BEFORE EXTRA ITEMS/PREFERRED DIVIDENDS</t>
  </si>
  <si>
    <t>NET INCOME USED TO CALCULATE BASIC EARNINGS PER SHARE</t>
  </si>
  <si>
    <t>Shares used in computing earnings per share - Fully Diluted</t>
  </si>
  <si>
    <t>Earning per Common Share - Basic</t>
  </si>
  <si>
    <t>Earning per Common Share - Fully Diluted</t>
  </si>
  <si>
    <t>Cash Flow Statement</t>
  </si>
  <si>
    <t>OPERATING ACTIVITIES</t>
  </si>
  <si>
    <t>Net Income / Starting Line</t>
  </si>
  <si>
    <t>Depreciation and Depletion</t>
  </si>
  <si>
    <t>Amoritization of Intangible Assets</t>
  </si>
  <si>
    <t>Depreciation, Depletion and Amortization</t>
  </si>
  <si>
    <t>Total Other Cash Flow</t>
  </si>
  <si>
    <t>Funds From Operations</t>
  </si>
  <si>
    <t>Extraordinary Items</t>
  </si>
  <si>
    <t>Decrease/Increase In Receivables</t>
  </si>
  <si>
    <t>Decrease/Increase In Inventories</t>
  </si>
  <si>
    <t>Increase/Decrease In Accounts Payable</t>
  </si>
  <si>
    <t>Decrease/Increase In Other Assets/Liability</t>
  </si>
  <si>
    <t>Funds From/For Other Operating Activities</t>
  </si>
  <si>
    <t>NET CASH FLOW - OPERATING ACTIVITIES</t>
  </si>
  <si>
    <t>INVESTING</t>
  </si>
  <si>
    <t>Increase In Investments</t>
  </si>
  <si>
    <t>Decrease In Investments</t>
  </si>
  <si>
    <t>Capital Expenditures (Additions To Fixed Assets)</t>
  </si>
  <si>
    <t>Disposal Of Fixed Assets</t>
  </si>
  <si>
    <t>Net Assets From Acquisitions</t>
  </si>
  <si>
    <t>Other Uses - Investing</t>
  </si>
  <si>
    <t>Other Sources - Investing</t>
  </si>
  <si>
    <t>Other Sources(Uses) - Investing</t>
  </si>
  <si>
    <t>Additions To Other Assets</t>
  </si>
  <si>
    <t>NET CASH FLOW - INVESTING</t>
  </si>
  <si>
    <t>FINANCING</t>
  </si>
  <si>
    <t>Long Term Borrowings</t>
  </si>
  <si>
    <t>Reduction In Long Term Debt</t>
  </si>
  <si>
    <t>Common/Preferred Redeemed, Retired, Converted, Etc.</t>
  </si>
  <si>
    <t>Common Dividends (Cash)</t>
  </si>
  <si>
    <t>Cash Dividends Paid - Total</t>
  </si>
  <si>
    <t>Other Sources - Financing</t>
  </si>
  <si>
    <t>Other Uses - Financing</t>
  </si>
  <si>
    <t>Other Sources(Uses) - Financing</t>
  </si>
  <si>
    <t>NET CASH FLOW - FINANCING</t>
  </si>
  <si>
    <t>EFFECT OF EXCHANGE RATE ON CASH</t>
  </si>
  <si>
    <t>INCREASE/DECREASE IN CASH AND SHORT TERM INVESTMENTS</t>
  </si>
  <si>
    <t>Taxes Paid</t>
  </si>
  <si>
    <t>Interest Paid</t>
  </si>
  <si>
    <t>Unrealized Gains/Losses from Fair Value Adjustment of Financial Assets</t>
  </si>
  <si>
    <t>Source: CNBC</t>
  </si>
  <si>
    <t>Share Price</t>
  </si>
  <si>
    <t>Source: Yahoo Finance</t>
  </si>
  <si>
    <t>Date</t>
  </si>
  <si>
    <t>Open</t>
  </si>
  <si>
    <t>High</t>
  </si>
  <si>
    <t>Low</t>
  </si>
  <si>
    <t>Close</t>
  </si>
  <si>
    <t>Adj Close</t>
  </si>
  <si>
    <t>Volume</t>
  </si>
  <si>
    <t>null</t>
  </si>
  <si>
    <t>Open Price</t>
  </si>
  <si>
    <t>Target Price</t>
  </si>
  <si>
    <t>Upside/Downside</t>
  </si>
  <si>
    <t>Price Call</t>
  </si>
  <si>
    <t>Source</t>
  </si>
  <si>
    <t>+0.60 (10.91%)</t>
  </si>
  <si>
    <t>BUY</t>
  </si>
  <si>
    <t>TA</t>
  </si>
  <si>
    <t>-0.40 (7.27%)</t>
  </si>
  <si>
    <t>HOLD</t>
  </si>
  <si>
    <t>PUBLIC BANK</t>
  </si>
  <si>
    <t>+0.16 (2.91%)</t>
  </si>
  <si>
    <t>KENANGA</t>
  </si>
  <si>
    <t>HLG</t>
  </si>
  <si>
    <t>+0.69 (13.88%)</t>
  </si>
  <si>
    <t>-0.05 (1.03%)</t>
  </si>
  <si>
    <t>MACQUARIE GROUP</t>
  </si>
  <si>
    <t>+0.42 (9.17%)</t>
  </si>
  <si>
    <t>+0.85 (17.89%)</t>
  </si>
  <si>
    <t>Affin Hwang Capital</t>
  </si>
  <si>
    <t>-0.12 (2.54%)</t>
  </si>
  <si>
    <t>+0.63 (13.35%)</t>
  </si>
  <si>
    <t>MAYBANK</t>
  </si>
  <si>
    <t>Analyst Recommendations</t>
  </si>
  <si>
    <t>Source: i3 Investor</t>
  </si>
  <si>
    <t xml:space="preserve">Share Price Performance </t>
  </si>
  <si>
    <t xml:space="preserve">  Average</t>
  </si>
  <si>
    <t xml:space="preserve">  Median</t>
  </si>
  <si>
    <t xml:space="preserve">  Min</t>
  </si>
  <si>
    <t xml:space="preserve">  Max</t>
  </si>
  <si>
    <t xml:space="preserve">  S. Dev</t>
  </si>
  <si>
    <t xml:space="preserve">  Range</t>
  </si>
  <si>
    <t>Total Shareholder Return (without dividend)</t>
  </si>
  <si>
    <t>From</t>
  </si>
  <si>
    <t>2012-2013</t>
  </si>
  <si>
    <t>2013-2014</t>
  </si>
  <si>
    <t>2014-2015</t>
  </si>
  <si>
    <t>2015-2016</t>
  </si>
  <si>
    <t>2016-2017</t>
  </si>
  <si>
    <t>2017-Present</t>
  </si>
  <si>
    <t>CAGR</t>
  </si>
  <si>
    <t>Current P/E at 16 May 2017</t>
  </si>
  <si>
    <t>Annual Dividends</t>
  </si>
  <si>
    <t> </t>
  </si>
  <si>
    <t>Dividend Amount</t>
  </si>
  <si>
    <t>Year-end Yield %</t>
  </si>
  <si>
    <t>*Dividend Amount is calculated using the ex-dividend date</t>
  </si>
  <si>
    <t>Dividend History</t>
  </si>
  <si>
    <t>Dividend</t>
  </si>
  <si>
    <t>Div Yield</t>
  </si>
  <si>
    <t>Average</t>
  </si>
  <si>
    <t>Median</t>
  </si>
  <si>
    <t>Min</t>
  </si>
  <si>
    <t>Max</t>
  </si>
  <si>
    <t>Std Dev</t>
  </si>
  <si>
    <t>2013-Present</t>
  </si>
  <si>
    <t>Year</t>
  </si>
  <si>
    <t>Dividend Yield</t>
  </si>
  <si>
    <t>Financials</t>
  </si>
  <si>
    <t>Dividends</t>
  </si>
  <si>
    <t>Source: MorningStar</t>
  </si>
  <si>
    <t>P&amp;L Analysis</t>
  </si>
  <si>
    <t>Cost of Goods Sold</t>
  </si>
  <si>
    <t>Gross Profit</t>
  </si>
  <si>
    <t>Other Op Expense</t>
  </si>
  <si>
    <t>SGA Expense</t>
  </si>
  <si>
    <t>EBITDA</t>
  </si>
  <si>
    <t>Extraordinary Credit</t>
  </si>
  <si>
    <t>Extraordinary Charge</t>
  </si>
  <si>
    <t>Interest Expense</t>
  </si>
  <si>
    <t>Amortization</t>
  </si>
  <si>
    <t>EBIT</t>
  </si>
  <si>
    <t>EBT</t>
  </si>
  <si>
    <t>Interest Capitalised</t>
  </si>
  <si>
    <t>Net Income</t>
  </si>
  <si>
    <t xml:space="preserve">  Gross Profit</t>
  </si>
  <si>
    <t xml:space="preserve">  EBITDA (incl Extra)</t>
  </si>
  <si>
    <t xml:space="preserve">  EBIT</t>
  </si>
  <si>
    <t xml:space="preserve">  EBT</t>
  </si>
  <si>
    <t xml:space="preserve">  Net Income</t>
  </si>
  <si>
    <t xml:space="preserve">  Net Income (after MI)</t>
  </si>
  <si>
    <t>Growth (%)</t>
  </si>
  <si>
    <t xml:space="preserve">  Revenue</t>
  </si>
  <si>
    <t xml:space="preserve">  COGS</t>
  </si>
  <si>
    <t xml:space="preserve">  SGA Expense</t>
  </si>
  <si>
    <t xml:space="preserve">  Other Op Expense</t>
  </si>
  <si>
    <t>Total Operating Cost</t>
  </si>
  <si>
    <t xml:space="preserve">  SGA</t>
  </si>
  <si>
    <t xml:space="preserve">  Net Income (After MI)</t>
  </si>
  <si>
    <t xml:space="preserve">  Total Op Expense</t>
  </si>
  <si>
    <t>Cash Flow Analysis</t>
  </si>
  <si>
    <t>Non-Operating Interest Income</t>
  </si>
  <si>
    <t>Long Term Receivables</t>
  </si>
  <si>
    <t>Accrued Payroll</t>
  </si>
  <si>
    <t>ESOP Guarantees</t>
  </si>
  <si>
    <t>700K</t>
  </si>
  <si>
    <t>Non-Interest Income</t>
  </si>
  <si>
    <t>Equity Earnings</t>
  </si>
  <si>
    <t>Net Income (w/o MI)</t>
  </si>
  <si>
    <t xml:space="preserve">  Other Income</t>
  </si>
  <si>
    <t>Revenue + Other Income</t>
  </si>
  <si>
    <t>Other Income Margin (%)</t>
  </si>
  <si>
    <t>Margin to Total Op Cost (%)</t>
  </si>
  <si>
    <t xml:space="preserve">  Total Op Cost</t>
  </si>
  <si>
    <t xml:space="preserve">  Revenue </t>
  </si>
  <si>
    <t>Margin to Revenue + Other Income (%)</t>
  </si>
  <si>
    <t>Without Other Income Portion</t>
  </si>
  <si>
    <t>Funds from Operations</t>
  </si>
  <si>
    <t>Operational Cash Flow</t>
  </si>
  <si>
    <t>Investing Cash Flow</t>
  </si>
  <si>
    <t>Financing Cash Flow</t>
  </si>
  <si>
    <t>Net Cash Flow</t>
  </si>
  <si>
    <t>Exchange Rate on Cash</t>
  </si>
  <si>
    <t>Net Cash Flow (After Ex)</t>
  </si>
  <si>
    <t>Cash + ST Investments</t>
  </si>
  <si>
    <t xml:space="preserve">  Cash</t>
  </si>
  <si>
    <t xml:space="preserve">  ST</t>
  </si>
  <si>
    <t>Sum</t>
  </si>
  <si>
    <t>% Change in</t>
  </si>
  <si>
    <t xml:space="preserve">Total Change in </t>
  </si>
  <si>
    <t>Revenue Collection Against Revenue Recognition</t>
  </si>
  <si>
    <t>Income Statement</t>
  </si>
  <si>
    <t>Cash Flow</t>
  </si>
  <si>
    <t>EBITDA (incld Extra)</t>
  </si>
  <si>
    <t xml:space="preserve">  EBITDA</t>
  </si>
  <si>
    <t>Revenue</t>
  </si>
  <si>
    <t>% Operational Cash Flow to</t>
  </si>
  <si>
    <t>CAPEX Analysis</t>
  </si>
  <si>
    <t>Capital Expenditure</t>
  </si>
  <si>
    <t>`</t>
  </si>
  <si>
    <t>PPE</t>
  </si>
  <si>
    <t>CAPEX to PPE %</t>
  </si>
  <si>
    <t>Total Borrowings</t>
  </si>
  <si>
    <t xml:space="preserve">  Long Term Debt</t>
  </si>
  <si>
    <t xml:space="preserve">  ST Debt  + ST Portion of LT</t>
  </si>
  <si>
    <t>Debt Intetest and Capital Structure</t>
  </si>
  <si>
    <t>Effective Interest %</t>
  </si>
  <si>
    <t xml:space="preserve">  Total Borrowing</t>
  </si>
  <si>
    <t xml:space="preserve">  LT Debt</t>
  </si>
  <si>
    <t>To Previous Year</t>
  </si>
  <si>
    <t>Interest + ST Debt Coverage to Operational Cash Flow</t>
  </si>
  <si>
    <t>EBIT (with Other Income Portion)</t>
  </si>
  <si>
    <t>EBIT (w/o Other Income)</t>
  </si>
  <si>
    <t>Interest Coverage Ratio</t>
  </si>
  <si>
    <t xml:space="preserve">  With Other Income</t>
  </si>
  <si>
    <t xml:space="preserve">  Without Other Income</t>
  </si>
  <si>
    <t>Total Borrowing</t>
  </si>
  <si>
    <t>Common Equity</t>
  </si>
  <si>
    <t>D/E Ratio</t>
  </si>
  <si>
    <t>D/(D+E) Ratio</t>
  </si>
  <si>
    <t>Source: AR of Genting Malaysia Berhad</t>
  </si>
  <si>
    <t xml:space="preserve">  Leisure and Hospitality</t>
  </si>
  <si>
    <t xml:space="preserve">    - Malaysia</t>
  </si>
  <si>
    <t xml:space="preserve">    - United Kingdom</t>
  </si>
  <si>
    <t xml:space="preserve">    - US and Bahamas</t>
  </si>
  <si>
    <t xml:space="preserve">  Properties</t>
  </si>
  <si>
    <t xml:space="preserve">  Investment &amp; Others</t>
  </si>
  <si>
    <t xml:space="preserve">Revenue Segment </t>
  </si>
  <si>
    <t xml:space="preserve">    - Segmental Elimination</t>
  </si>
  <si>
    <t xml:space="preserve">    - Segmental Elimination </t>
  </si>
  <si>
    <t xml:space="preserve">  Inter Segment Elimination Total</t>
  </si>
  <si>
    <t xml:space="preserve">  Net Properties</t>
  </si>
  <si>
    <t xml:space="preserve">  Net Investment &amp; Others</t>
  </si>
  <si>
    <t>Leisure and Hospitality</t>
  </si>
  <si>
    <t>Net Properties</t>
  </si>
  <si>
    <t>Net Investment &amp; Others</t>
  </si>
  <si>
    <t>Total Revenue</t>
  </si>
  <si>
    <t>% of Business Segment</t>
  </si>
  <si>
    <t>% of Geography of Leisure and Hospitality</t>
  </si>
  <si>
    <t xml:space="preserve">  Malaysia</t>
  </si>
  <si>
    <t xml:space="preserve">  UK</t>
  </si>
  <si>
    <t xml:space="preserve">  US and Bahamas</t>
  </si>
  <si>
    <t>Net Leisure and Hospitality</t>
  </si>
  <si>
    <t>% Growth of Business Segment</t>
  </si>
  <si>
    <t>% Growth of Geography of Leisure and Hospitality</t>
  </si>
  <si>
    <t>Cost Structure</t>
  </si>
  <si>
    <t>COGS</t>
  </si>
  <si>
    <t>SGA</t>
  </si>
  <si>
    <t>Total Operating Expense</t>
  </si>
  <si>
    <t>% of Cost to Revenue + Other Income</t>
  </si>
  <si>
    <t>% of Cost to Revenue</t>
  </si>
  <si>
    <t>% Growth</t>
  </si>
  <si>
    <t xml:space="preserve">  % Growth</t>
  </si>
  <si>
    <t>Leisure and Hospitality Segment</t>
  </si>
  <si>
    <t xml:space="preserve">  - Malaysia</t>
  </si>
  <si>
    <t xml:space="preserve">  - United Kingdom</t>
  </si>
  <si>
    <t xml:space="preserve">  - United States and Bahamas</t>
  </si>
  <si>
    <t xml:space="preserve">  - Segmental Elimination</t>
  </si>
  <si>
    <t>% of Geography to Revenue</t>
  </si>
  <si>
    <t>Correlation to Revenue</t>
  </si>
  <si>
    <t xml:space="preserve">  Total Operating Expense</t>
  </si>
  <si>
    <t>ST Debt + ST Portion of LT</t>
  </si>
  <si>
    <t xml:space="preserve">EBIT </t>
  </si>
  <si>
    <t>CAPEX</t>
  </si>
  <si>
    <t xml:space="preserve">  CAPEX</t>
  </si>
  <si>
    <t xml:space="preserve">  PPE</t>
  </si>
  <si>
    <t>CAPEX to PPE (%)</t>
  </si>
  <si>
    <t xml:space="preserve">  - CAPEX </t>
  </si>
  <si>
    <t xml:space="preserve">  - PPE</t>
  </si>
  <si>
    <t>GDP Growth (%)</t>
  </si>
  <si>
    <t>Malaysia</t>
  </si>
  <si>
    <t>China</t>
  </si>
  <si>
    <t>World</t>
  </si>
  <si>
    <t>Arrival of Tourist by Country</t>
  </si>
  <si>
    <t>Tourist Arrival</t>
  </si>
  <si>
    <t>Asia</t>
  </si>
  <si>
    <t>Singapore</t>
  </si>
  <si>
    <t>Source: World Bank</t>
  </si>
  <si>
    <t>Source: Tourism Malaysia</t>
  </si>
  <si>
    <t>2017e</t>
  </si>
  <si>
    <t>2018e</t>
  </si>
  <si>
    <t>2019e</t>
  </si>
  <si>
    <t>2020e</t>
  </si>
  <si>
    <t>Genting Malaysia Berhad Statistics</t>
  </si>
  <si>
    <t>Day-Trippers</t>
  </si>
  <si>
    <t>Hotel Guest</t>
  </si>
  <si>
    <t>Total</t>
  </si>
  <si>
    <t>Source: CIMB 9th Annual Malaysia Corporate Day</t>
  </si>
  <si>
    <t>ARR</t>
  </si>
  <si>
    <t>AOR</t>
  </si>
  <si>
    <t>Hotel</t>
  </si>
  <si>
    <t>Projects in GITP</t>
  </si>
  <si>
    <t xml:space="preserve">  20th Century Fox</t>
  </si>
  <si>
    <t xml:space="preserve">  1,300 room First World Hotel</t>
  </si>
  <si>
    <t xml:space="preserve">  Indoor Theme Park</t>
  </si>
  <si>
    <t xml:space="preserve">  All-Suite Premium Luxury Hotel</t>
  </si>
  <si>
    <t xml:space="preserve">  Sky Avenue lifestyle mall and Sky Plaza</t>
  </si>
  <si>
    <t xml:space="preserve">  High-speed cable car system</t>
  </si>
  <si>
    <t xml:space="preserve">  Luxury Hotels</t>
  </si>
  <si>
    <t xml:space="preserve">  Infra</t>
  </si>
  <si>
    <t>Million</t>
  </si>
  <si>
    <t>Visitor Arrivals (Malaysia)</t>
  </si>
  <si>
    <t xml:space="preserve">GDP Growth and Touris Arrivals </t>
  </si>
  <si>
    <t>GDP Growth</t>
  </si>
  <si>
    <t xml:space="preserve">Asia </t>
  </si>
  <si>
    <t>Std Deviation</t>
  </si>
  <si>
    <t>2004 - 2016</t>
  </si>
  <si>
    <t>2017e - 2019e</t>
  </si>
  <si>
    <t>Malaysia L&amp;H</t>
  </si>
  <si>
    <t>Genting Malaysia RWG L&amp;H</t>
  </si>
  <si>
    <t>Visitors</t>
  </si>
  <si>
    <t>Visitors (million)</t>
  </si>
  <si>
    <t>Correlation of Growth Rates of Malaysia to</t>
  </si>
  <si>
    <t xml:space="preserve">  - Genting Malaysia Revenue</t>
  </si>
  <si>
    <t xml:space="preserve">  - Genting Malaysia Visitors</t>
  </si>
  <si>
    <t>% Revenue</t>
  </si>
  <si>
    <t>% Visitors</t>
  </si>
  <si>
    <t>Correlation of Growth Rates of China to</t>
  </si>
  <si>
    <t>Correlation of Growth Rates of World to</t>
  </si>
  <si>
    <t xml:space="preserve">RWG </t>
  </si>
  <si>
    <t>Malaysia Tourist Arrival (million)</t>
  </si>
  <si>
    <t>Percentage to Tourist Arrival</t>
  </si>
  <si>
    <t>Current Market Valuation</t>
  </si>
  <si>
    <t>Price</t>
  </si>
  <si>
    <t>P/E</t>
  </si>
  <si>
    <t>EPS</t>
  </si>
  <si>
    <t>Market Cap (RM m)</t>
  </si>
  <si>
    <t>Financial Model</t>
  </si>
  <si>
    <t>WACC</t>
  </si>
  <si>
    <t>Revenue Growth</t>
  </si>
  <si>
    <t>EBITDA Margin</t>
  </si>
  <si>
    <t>Cost of Equity</t>
  </si>
  <si>
    <t>Cost of Debt</t>
  </si>
  <si>
    <t>Tax Rate</t>
  </si>
  <si>
    <t>Net Income Margin</t>
  </si>
  <si>
    <t>Cash + ST</t>
  </si>
  <si>
    <t>Debt</t>
  </si>
  <si>
    <t>Net Working Capital</t>
  </si>
  <si>
    <t>Net Receivables</t>
  </si>
  <si>
    <t>s</t>
  </si>
  <si>
    <t>Payable</t>
  </si>
  <si>
    <t>Inventories</t>
  </si>
  <si>
    <t>Depreciation and Amortisation</t>
  </si>
  <si>
    <t>Intangibles</t>
  </si>
  <si>
    <t>Total PPE + Intangibles</t>
  </si>
  <si>
    <t>Amortisation</t>
  </si>
  <si>
    <t>% of Depreciation to PPE</t>
  </si>
  <si>
    <t>% of Amortization to Intangible</t>
  </si>
  <si>
    <t>EBIT Margin</t>
  </si>
  <si>
    <t>Projection</t>
  </si>
  <si>
    <t>Actual</t>
  </si>
  <si>
    <t xml:space="preserve">  EBIT Margin</t>
  </si>
  <si>
    <t>( + ) Depreciation</t>
  </si>
  <si>
    <t>( + ) Amortization</t>
  </si>
  <si>
    <t xml:space="preserve">  Dep % to PPE</t>
  </si>
  <si>
    <t xml:space="preserve">  Amor % to Intangible</t>
  </si>
  <si>
    <t>GITP Commitment</t>
  </si>
  <si>
    <t>Capex from 2014-2016</t>
  </si>
  <si>
    <t>According to its latest CIMB presentation, they have commited RM7.3bn</t>
  </si>
  <si>
    <t>Remaining CAPEX</t>
  </si>
  <si>
    <t>( - ) Tax Expense</t>
  </si>
  <si>
    <t>Unlevered Net Income</t>
  </si>
  <si>
    <t>( - ) CAPEX</t>
  </si>
  <si>
    <t>CAPEX per year (7 years)</t>
  </si>
  <si>
    <t>( - ) NWC</t>
  </si>
  <si>
    <t>Unlevered FCF</t>
  </si>
  <si>
    <t>Terminal Growth</t>
  </si>
  <si>
    <t>Exit Value</t>
  </si>
  <si>
    <t>D/(D+E)</t>
  </si>
  <si>
    <t>NPV of FCF</t>
  </si>
  <si>
    <t>Discount</t>
  </si>
  <si>
    <t>Exit Valuation (aft discount)</t>
  </si>
  <si>
    <t>Enterprise Valuation</t>
  </si>
  <si>
    <t>( + ) Cash + ST Investment</t>
  </si>
  <si>
    <t>( - ) Debt</t>
  </si>
  <si>
    <t>Equity Valuation</t>
  </si>
  <si>
    <t>( + ) GTIP Commited CAPEX</t>
  </si>
  <si>
    <t>Equity Value</t>
  </si>
  <si>
    <t>No of Shares (mil)</t>
  </si>
  <si>
    <t>Target Share Price</t>
  </si>
  <si>
    <t>Implied P/E</t>
  </si>
  <si>
    <t>GTIP Multipler</t>
  </si>
  <si>
    <t>Current EPS</t>
  </si>
  <si>
    <t>Share Price Update</t>
  </si>
  <si>
    <t>Range</t>
  </si>
  <si>
    <t>Genting Malaysia Berhad</t>
  </si>
  <si>
    <t>-0.42 (7.47%)</t>
  </si>
  <si>
    <t>SELL</t>
  </si>
  <si>
    <t>AMMB</t>
  </si>
  <si>
    <t>-0.79 (13.30%)</t>
  </si>
  <si>
    <t>UOBKayHian</t>
  </si>
  <si>
    <t>+0.06 (1.01%)</t>
  </si>
  <si>
    <t>-0.74 (12.46%)</t>
  </si>
  <si>
    <t xml:space="preserve">Date </t>
  </si>
  <si>
    <t>Current P/E at 21 Jun 2017</t>
  </si>
  <si>
    <t>Up</t>
  </si>
  <si>
    <t>Decline in Share Price</t>
  </si>
  <si>
    <t>Fiscal year is January-December. All values MYR Millions.</t>
  </si>
  <si>
    <t>Sales/Revenue</t>
  </si>
  <si>
    <t>Sales Growth</t>
  </si>
  <si>
    <t>-</t>
  </si>
  <si>
    <t>Cost of Goods Sold (COGS) incl. D&amp;A</t>
  </si>
  <si>
    <t>COGS excluding D&amp;A</t>
  </si>
  <si>
    <t>Depreciation &amp; Amortization Expense</t>
  </si>
  <si>
    <t>COGS Growth</t>
  </si>
  <si>
    <t>Gross Income</t>
  </si>
  <si>
    <t>Gross Income Growth</t>
  </si>
  <si>
    <t>Gross Profit Margin</t>
  </si>
  <si>
    <t>SG&amp;A Expense</t>
  </si>
  <si>
    <t>Other SG&amp;A</t>
  </si>
  <si>
    <t>SGA Growth</t>
  </si>
  <si>
    <t>Unusual Expense</t>
  </si>
  <si>
    <t>Non Operating Income/Expense</t>
  </si>
  <si>
    <t>Interest Expense Growth</t>
  </si>
  <si>
    <t>Gross Interest Expense</t>
  </si>
  <si>
    <t>Pretax Income</t>
  </si>
  <si>
    <t>Pretax Income Growth</t>
  </si>
  <si>
    <t>Pretax Margin</t>
  </si>
  <si>
    <t>Income Tax</t>
  </si>
  <si>
    <t>Consolidated Net Income</t>
  </si>
  <si>
    <t>Minority Interest Expense</t>
  </si>
  <si>
    <t>Net Income Growth</t>
  </si>
  <si>
    <t>Net Margin</t>
  </si>
  <si>
    <t>Net Income After Extraordinaries</t>
  </si>
  <si>
    <t>Net Income Available to Common</t>
  </si>
  <si>
    <t>EPS (Basic)</t>
  </si>
  <si>
    <t>EPS (Basic) Growth</t>
  </si>
  <si>
    <t>Basic Shares Outstanding</t>
  </si>
  <si>
    <t>EPS (Diluted)</t>
  </si>
  <si>
    <t>EPS (Diluted) Growth</t>
  </si>
  <si>
    <t>Diluted Shares Outstanding</t>
  </si>
  <si>
    <t>EBITDA Growth</t>
  </si>
  <si>
    <t>Cash Only</t>
  </si>
  <si>
    <t>Cash &amp; Short Term Investments Growth</t>
  </si>
  <si>
    <t>Cash &amp; ST Investments / Total Assets</t>
  </si>
  <si>
    <t>Total Accounts Receivable</t>
  </si>
  <si>
    <t>Other Receivables</t>
  </si>
  <si>
    <t>Accounts Receivable Growth</t>
  </si>
  <si>
    <t>Accounts Receivable Turnover</t>
  </si>
  <si>
    <t>Miscellaneous Current Assets</t>
  </si>
  <si>
    <t>Total Current Assets</t>
  </si>
  <si>
    <t>Net Property, Plant &amp; Equipment</t>
  </si>
  <si>
    <t>Property, Plant &amp; Equipment - Gross</t>
  </si>
  <si>
    <t>Construction in Progress</t>
  </si>
  <si>
    <t>Total Investments and Advances</t>
  </si>
  <si>
    <t>Other Long-Term Investments</t>
  </si>
  <si>
    <t>Intangible Assets</t>
  </si>
  <si>
    <t>Net Goodwill</t>
  </si>
  <si>
    <t>Net Other Intangibles</t>
  </si>
  <si>
    <t>Other Assets</t>
  </si>
  <si>
    <t>Total Assets</t>
  </si>
  <si>
    <t>Assets - Total - Growth</t>
  </si>
  <si>
    <t>Asset Turnover</t>
  </si>
  <si>
    <t>Return On Average Assets</t>
  </si>
  <si>
    <t>All values MYR Millions.</t>
  </si>
  <si>
    <t>ST Debt &amp; Current Portion LT Debt</t>
  </si>
  <si>
    <t>Short Term Debt</t>
  </si>
  <si>
    <t>Accounts Payable Growth</t>
  </si>
  <si>
    <t>Income Tax Payable</t>
  </si>
  <si>
    <t>Miscellaneous Current Liabilities</t>
  </si>
  <si>
    <t>Total Current Liabilities</t>
  </si>
  <si>
    <t>Current Ratio</t>
  </si>
  <si>
    <t>Quick Ratio</t>
  </si>
  <si>
    <t>Cash Ratio</t>
  </si>
  <si>
    <t>Long-Term Debt</t>
  </si>
  <si>
    <t>Long-Term Debt excl. Capitalized Leases</t>
  </si>
  <si>
    <t>Deferred Taxes</t>
  </si>
  <si>
    <t>Other Liabilities (excl. Deferred Income)</t>
  </si>
  <si>
    <t>Total Liabilities</t>
  </si>
  <si>
    <t>Total Liabilities / Total Assets</t>
  </si>
  <si>
    <t>Common Equity (Total)</t>
  </si>
  <si>
    <t>Common Stock Par/Carry Value</t>
  </si>
  <si>
    <t>Additional Paid-In Capital/Capital Surplus</t>
  </si>
  <si>
    <t>Cumulative Translation Adjustment/Unrealized For. Exch. Gain</t>
  </si>
  <si>
    <t>Unrealized Gain/Loss Marketable Securities</t>
  </si>
  <si>
    <t>Other Appropriated Reserves</t>
  </si>
  <si>
    <t>Common Equity / Total Assets</t>
  </si>
  <si>
    <t>Total Shareholders' Equity</t>
  </si>
  <si>
    <t>Total Shareholders' Equity / Total Assets</t>
  </si>
  <si>
    <t>Accumulated Minority Interest</t>
  </si>
  <si>
    <t>Total Equity</t>
  </si>
  <si>
    <t>Liabilities &amp; Shareholders' Equity</t>
  </si>
  <si>
    <t>Net Income before Extraordinaries</t>
  </si>
  <si>
    <t>Depreciation, Depletion &amp; Amortization</t>
  </si>
  <si>
    <t>Other Funds</t>
  </si>
  <si>
    <t>Changes in Working Capital</t>
  </si>
  <si>
    <t>Other Assets/Liabilities</t>
  </si>
  <si>
    <t>Net Operating Cash Flow</t>
  </si>
  <si>
    <t>Net Operating Cash Flow Growth</t>
  </si>
  <si>
    <t>Net Operating Cash Flow / Sales</t>
  </si>
  <si>
    <t>1Q 2017</t>
  </si>
  <si>
    <t>1Q 2016</t>
  </si>
  <si>
    <t>4Q 2016</t>
  </si>
  <si>
    <t>Margin to Revenue (%)</t>
  </si>
  <si>
    <t xml:space="preserve">  - EBITDA</t>
  </si>
  <si>
    <t xml:space="preserve">  - Profit Before Tax</t>
  </si>
  <si>
    <t xml:space="preserve">  - Net Income</t>
  </si>
  <si>
    <t>1Q Differential with</t>
  </si>
  <si>
    <t>Non Op Income</t>
  </si>
  <si>
    <t>Profit Before Tax</t>
  </si>
  <si>
    <t>Without Non-Op Income</t>
  </si>
  <si>
    <t xml:space="preserve">  - Net Income (With Non-Op Income)</t>
  </si>
  <si>
    <t xml:space="preserve">  - Profit Before Tax (w/o Non-Op Income)</t>
  </si>
  <si>
    <t xml:space="preserve">  - Net Income (w/o Non-Op Income)</t>
  </si>
  <si>
    <t xml:space="preserve">  - Profit Before Tax (With Non-Op Income)</t>
  </si>
  <si>
    <t xml:space="preserve">  Without Non-Op Income</t>
  </si>
  <si>
    <t>Fiscal year is January-December. All values MYR Thousands.</t>
  </si>
  <si>
    <t xml:space="preserve">Debt Coverage </t>
  </si>
  <si>
    <t>(Interest + ST) / Op Cash Flow</t>
  </si>
  <si>
    <t>Interest Expense/ EBIT</t>
  </si>
  <si>
    <t>ST Debt + ST Portion of LT (Divide by 4)</t>
  </si>
  <si>
    <t xml:space="preserve"> Open</t>
  </si>
  <si>
    <t xml:space="preserve"> High</t>
  </si>
  <si>
    <t xml:space="preserve"> Low</t>
  </si>
  <si>
    <t xml:space="preserve"> Close</t>
  </si>
  <si>
    <t xml:space="preserve"> Volume</t>
  </si>
  <si>
    <t>06/21/17</t>
  </si>
  <si>
    <t>06/22/17</t>
  </si>
  <si>
    <t>06/23/17</t>
  </si>
  <si>
    <t>06/28/17</t>
  </si>
  <si>
    <t>06/29/17</t>
  </si>
  <si>
    <t>06/30/17</t>
  </si>
  <si>
    <t>07/13/17</t>
  </si>
  <si>
    <t>07/14/17</t>
  </si>
  <si>
    <t>07/17/17</t>
  </si>
  <si>
    <t>07/18/17</t>
  </si>
  <si>
    <t>07/19/17</t>
  </si>
  <si>
    <t>07/20/17</t>
  </si>
  <si>
    <t>07/21/17</t>
  </si>
  <si>
    <t>07/24/17</t>
  </si>
  <si>
    <t>07/25/17</t>
  </si>
  <si>
    <t>07/26/17</t>
  </si>
  <si>
    <t>07/27/17</t>
  </si>
  <si>
    <t>07/28/17</t>
  </si>
  <si>
    <t>07/31/17</t>
  </si>
  <si>
    <t>News</t>
  </si>
  <si>
    <t>-0.24 (4.18%)</t>
  </si>
  <si>
    <t>-0.15 (2.65%)</t>
  </si>
  <si>
    <t>-0.37 (6.70%)</t>
  </si>
  <si>
    <t>-0.54 (9.09%)</t>
  </si>
  <si>
    <t>-0.41 (7.06%)</t>
  </si>
  <si>
    <t>-0.26 (4.68%)</t>
  </si>
  <si>
    <t>-0.20 (3.64%)</t>
  </si>
  <si>
    <t>Return</t>
  </si>
  <si>
    <t xml:space="preserve">  - 1 Month</t>
  </si>
  <si>
    <t xml:space="preserve">  - YTD</t>
  </si>
  <si>
    <t xml:space="preserve">  - Coverage Start</t>
  </si>
  <si>
    <t>MYR</t>
  </si>
  <si>
    <t xml:space="preserve">  - 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</si>
</sst>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0.0%"/>
    <numFmt numFmtId="165" formatCode="0.0"/>
    <numFmt numFmtId="166" formatCode="_(* #,##0.0_);_(* \(#,##0.0\);_(* &quot;-&quot;??_);_(@_)"/>
    <numFmt numFmtId="167" formatCode="_(* #,##0_);_(* \(#,##0\);_(* &quot;-&quot;??_);_(@_)"/>
  </numFmts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424858"/>
      <name val="Times New Roman"/>
      <family val="1"/>
    </font>
    <font>
      <sz val="9"/>
      <color rgb="FF999999"/>
      <name val="Times New Roman"/>
      <family val="1"/>
    </font>
    <font>
      <sz val="9"/>
      <color rgb="FF000000"/>
      <name val="Gotham Narrow SSm 5R"/>
      <charset val="1"/>
    </font>
    <font>
      <sz val="9"/>
      <color rgb="FF333333"/>
      <name val="Gotham Narrow SSm 5R"/>
      <charset val="1"/>
    </font>
    <font>
      <sz val="9"/>
      <color rgb="FF333333"/>
      <name val="Times New Roman"/>
      <family val="1"/>
    </font>
    <font>
      <b/>
      <sz val="9"/>
      <color rgb="FF424858"/>
      <name val="Times New Roman"/>
      <family val="1"/>
    </font>
    <font>
      <b/>
      <sz val="9"/>
      <color rgb="FFFFFFFF"/>
      <name val="Calibri"/>
      <family val="5"/>
      <charset val="1"/>
      <scheme val="minor"/>
    </font>
    <font>
      <sz val="9"/>
      <color rgb="FF333333"/>
      <name val="Calibri"/>
      <family val="5"/>
      <charset val="1"/>
      <scheme val="minor"/>
    </font>
    <font>
      <b/>
      <sz val="9"/>
      <color rgb="FF3F9066"/>
      <name val="Calibri"/>
      <family val="5"/>
      <charset val="1"/>
      <scheme val="minor"/>
    </font>
    <font>
      <b/>
      <sz val="9"/>
      <color rgb="FF9D3831"/>
      <name val="Calibri"/>
      <family val="5"/>
      <charset val="1"/>
      <scheme val="minor"/>
    </font>
    <font>
      <sz val="11"/>
      <color theme="1"/>
      <name val="Calibri"/>
      <family val="2"/>
      <scheme val="minor"/>
    </font>
    <font>
      <b/>
      <sz val="8"/>
      <color rgb="FF333333"/>
      <name val="Verdana"/>
      <family val="2"/>
    </font>
    <font>
      <sz val="8"/>
      <color rgb="FF666666"/>
      <name val="Verdana"/>
      <family val="2"/>
    </font>
    <font>
      <b/>
      <sz val="8"/>
      <color rgb="FF666666"/>
      <name val="Verdana"/>
      <family val="2"/>
    </font>
    <font>
      <sz val="8"/>
      <color rgb="FF000000"/>
      <name val="Verdana"/>
      <family val="2"/>
    </font>
    <font>
      <sz val="8"/>
      <color rgb="FF333333"/>
      <name val="Verdana"/>
      <family val="2"/>
    </font>
    <font>
      <sz val="9"/>
      <color rgb="FF424858"/>
      <name val="Calibri"/>
      <family val="1"/>
      <scheme val="minor"/>
    </font>
    <font>
      <sz val="9"/>
      <color rgb="FF999999"/>
      <name val="Calibri"/>
      <family val="1"/>
      <scheme val="minor"/>
    </font>
    <font>
      <sz val="9"/>
      <color rgb="FF333333"/>
      <name val="Calibri"/>
      <family val="1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1"/>
      <color theme="0"/>
      <name val="Calibri"/>
      <family val="2"/>
      <scheme val="minor"/>
    </font>
    <font>
      <sz val="6"/>
      <color rgb="FF333333"/>
      <name val="Arial"/>
      <family val="2"/>
    </font>
    <font>
      <sz val="8"/>
      <color theme="1"/>
      <name val="Calibri"/>
      <family val="2"/>
      <scheme val="minor"/>
    </font>
    <font>
      <sz val="9"/>
      <color rgb="FF333333"/>
      <name val="Arial"/>
      <family val="2"/>
    </font>
    <font>
      <sz val="9"/>
      <color rgb="FF333333"/>
      <name val="Arial"/>
      <family val="2"/>
    </font>
    <font>
      <sz val="9"/>
      <color rgb="FF000000"/>
      <name val="Arial"/>
      <family val="2"/>
    </font>
    <font>
      <sz val="9"/>
      <color rgb="FFFF0000"/>
      <name val="Arial"/>
      <family val="2"/>
    </font>
    <font>
      <sz val="9"/>
      <color rgb="FF45923D"/>
      <name val="Arial"/>
      <family val="2"/>
    </font>
    <font>
      <sz val="9"/>
      <color theme="1"/>
      <name val="Calibri"/>
      <family val="2"/>
      <scheme val="minor"/>
    </font>
    <font>
      <b/>
      <sz val="9"/>
      <color theme="0"/>
      <name val="Arial"/>
      <family val="2"/>
    </font>
    <font>
      <sz val="11"/>
      <color theme="8" tint="-0.499984740745262"/>
      <name val="Calibri"/>
      <family val="2"/>
      <scheme val="minor"/>
    </font>
    <font>
      <sz val="6"/>
      <color theme="8" tint="-0.499984740745262"/>
      <name val="Arial"/>
      <family val="2"/>
    </font>
    <font>
      <sz val="8"/>
      <color theme="8" tint="-0.499984740745262"/>
      <name val="Calibri"/>
      <family val="2"/>
      <scheme val="minor"/>
    </font>
    <font>
      <b/>
      <sz val="7"/>
      <color rgb="FFFFFFFF"/>
      <name val="Verdana"/>
      <family val="2"/>
    </font>
    <font>
      <sz val="7"/>
      <color rgb="FF333333"/>
      <name val="Verdana"/>
      <family val="2"/>
    </font>
    <font>
      <b/>
      <sz val="7"/>
      <color rgb="FF9D3831"/>
      <name val="Verdana"/>
      <family val="2"/>
    </font>
    <font>
      <b/>
      <sz val="7"/>
      <color rgb="FF3F9066"/>
      <name val="Verdana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E6"/>
        <bgColor indexed="64"/>
      </patternFill>
    </fill>
    <fill>
      <patternFill patternType="solid">
        <fgColor rgb="FFE6E5D8"/>
        <bgColor indexed="64"/>
      </patternFill>
    </fill>
    <fill>
      <patternFill patternType="solid">
        <fgColor rgb="FFE7E7D0"/>
        <bgColor indexed="64"/>
      </patternFill>
    </fill>
    <fill>
      <patternFill patternType="solid">
        <fgColor rgb="FFDBDA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8A8C8"/>
        <bgColor indexed="64"/>
      </patternFill>
    </fill>
    <fill>
      <patternFill patternType="solid">
        <fgColor rgb="FFF7F7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-0.49998474074526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CD6D8"/>
      </bottom>
      <diagonal/>
    </border>
    <border>
      <left/>
      <right/>
      <top/>
      <bottom style="thick">
        <color rgb="FFCCD6D8"/>
      </bottom>
      <diagonal/>
    </border>
    <border>
      <left/>
      <right/>
      <top style="thin">
        <color rgb="FFCCD6D8"/>
      </top>
      <bottom/>
      <diagonal/>
    </border>
    <border>
      <left/>
      <right/>
      <top style="thin">
        <color rgb="FF88BBDD"/>
      </top>
      <bottom style="thin">
        <color rgb="FF88BBDD"/>
      </bottom>
      <diagonal/>
    </border>
    <border>
      <left/>
      <right/>
      <top style="thin">
        <color rgb="FFCCCCCC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E5E5E5"/>
      </bottom>
      <diagonal/>
    </border>
    <border>
      <left style="medium">
        <color rgb="FFE5E5E5"/>
      </left>
      <right/>
      <top/>
      <bottom style="medium">
        <color rgb="FFE5E5E5"/>
      </bottom>
      <diagonal/>
    </border>
    <border>
      <left style="medium">
        <color rgb="FFE5E5E5"/>
      </left>
      <right/>
      <top/>
      <bottom/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/>
      <diagonal/>
    </border>
    <border>
      <left style="medium">
        <color rgb="FFE5E5E5"/>
      </left>
      <right style="medium">
        <color rgb="FFE5E5E5"/>
      </right>
      <top/>
      <bottom style="medium">
        <color rgb="FFE5E5E5"/>
      </bottom>
      <diagonal/>
    </border>
    <border>
      <left/>
      <right/>
      <top style="medium">
        <color rgb="FF000000"/>
      </top>
      <bottom style="medium">
        <color rgb="FFE5E5E5"/>
      </bottom>
      <diagonal/>
    </border>
    <border>
      <left style="medium">
        <color rgb="FFE5E5E5"/>
      </left>
      <right/>
      <top style="medium">
        <color rgb="FF000000"/>
      </top>
      <bottom style="medium">
        <color rgb="FFE5E5E5"/>
      </bottom>
      <diagonal/>
    </border>
    <border>
      <left/>
      <right/>
      <top style="medium">
        <color rgb="FF88BBDD"/>
      </top>
      <bottom style="medium">
        <color rgb="FF88BBDD"/>
      </bottom>
      <diagonal/>
    </border>
  </borders>
  <cellStyleXfs count="6">
    <xf numFmtId="0" fontId="0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2" fillId="0" borderId="0"/>
    <xf numFmtId="0" fontId="23" fillId="0" borderId="0"/>
    <xf numFmtId="43" fontId="23" fillId="0" borderId="0" applyFont="0" applyFill="0" applyBorder="0" applyAlignment="0" applyProtection="0"/>
  </cellStyleXfs>
  <cellXfs count="28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/>
    <xf numFmtId="0" fontId="2" fillId="2" borderId="0" xfId="0" applyFont="1" applyFill="1" applyAlignment="1">
      <alignment wrapText="1"/>
    </xf>
    <xf numFmtId="0" fontId="2" fillId="2" borderId="5" xfId="0" applyFont="1" applyFill="1" applyBorder="1" applyAlignment="1">
      <alignment wrapText="1"/>
    </xf>
    <xf numFmtId="0" fontId="5" fillId="5" borderId="7" xfId="0" applyFont="1" applyFill="1" applyBorder="1" applyAlignment="1">
      <alignment wrapText="1"/>
    </xf>
    <xf numFmtId="0" fontId="5" fillId="6" borderId="7" xfId="0" applyFont="1" applyFill="1" applyBorder="1" applyAlignment="1">
      <alignment wrapText="1"/>
    </xf>
    <xf numFmtId="3" fontId="5" fillId="6" borderId="7" xfId="0" applyNumberFormat="1" applyFont="1" applyFill="1" applyBorder="1" applyAlignment="1">
      <alignment wrapText="1"/>
    </xf>
    <xf numFmtId="3" fontId="5" fillId="5" borderId="7" xfId="0" applyNumberFormat="1" applyFont="1" applyFill="1" applyBorder="1" applyAlignment="1">
      <alignment wrapText="1"/>
    </xf>
    <xf numFmtId="0" fontId="6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0" fontId="5" fillId="5" borderId="6" xfId="0" applyFont="1" applyFill="1" applyBorder="1" applyAlignment="1">
      <alignment wrapText="1"/>
    </xf>
    <xf numFmtId="3" fontId="5" fillId="6" borderId="6" xfId="0" applyNumberFormat="1" applyFont="1" applyFill="1" applyBorder="1" applyAlignment="1">
      <alignment wrapText="1"/>
    </xf>
    <xf numFmtId="3" fontId="5" fillId="5" borderId="6" xfId="0" applyNumberFormat="1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3" fontId="0" fillId="0" borderId="0" xfId="0" applyNumberFormat="1"/>
    <xf numFmtId="0" fontId="1" fillId="7" borderId="2" xfId="0" applyFont="1" applyFill="1" applyBorder="1"/>
    <xf numFmtId="0" fontId="0" fillId="7" borderId="4" xfId="0" applyFill="1" applyBorder="1"/>
    <xf numFmtId="14" fontId="0" fillId="0" borderId="0" xfId="0" applyNumberFormat="1"/>
    <xf numFmtId="0" fontId="8" fillId="8" borderId="8" xfId="0" applyFont="1" applyFill="1" applyBorder="1" applyAlignment="1">
      <alignment wrapText="1"/>
    </xf>
    <xf numFmtId="0" fontId="9" fillId="9" borderId="8" xfId="0" applyFont="1" applyFill="1" applyBorder="1" applyAlignment="1">
      <alignment wrapText="1"/>
    </xf>
    <xf numFmtId="14" fontId="9" fillId="9" borderId="8" xfId="0" applyNumberFormat="1" applyFont="1" applyFill="1" applyBorder="1" applyAlignment="1">
      <alignment wrapText="1"/>
    </xf>
    <xf numFmtId="0" fontId="9" fillId="9" borderId="8" xfId="0" applyFont="1" applyFill="1" applyBorder="1" applyAlignment="1">
      <alignment horizontal="center" wrapText="1"/>
    </xf>
    <xf numFmtId="0" fontId="10" fillId="9" borderId="8" xfId="0" quotePrefix="1" applyFont="1" applyFill="1" applyBorder="1" applyAlignment="1">
      <alignment horizontal="center" wrapText="1"/>
    </xf>
    <xf numFmtId="0" fontId="11" fillId="9" borderId="8" xfId="0" quotePrefix="1" applyFont="1" applyFill="1" applyBorder="1" applyAlignment="1">
      <alignment horizontal="center" wrapText="1"/>
    </xf>
    <xf numFmtId="39" fontId="0" fillId="0" borderId="0" xfId="0" applyNumberFormat="1"/>
    <xf numFmtId="37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39" fontId="0" fillId="0" borderId="1" xfId="0" applyNumberFormat="1" applyBorder="1"/>
    <xf numFmtId="0" fontId="14" fillId="10" borderId="9" xfId="0" applyFont="1" applyFill="1" applyBorder="1" applyAlignment="1">
      <alignment wrapText="1"/>
    </xf>
    <xf numFmtId="17" fontId="15" fillId="10" borderId="9" xfId="0" applyNumberFormat="1" applyFont="1" applyFill="1" applyBorder="1" applyAlignment="1">
      <alignment wrapText="1"/>
    </xf>
    <xf numFmtId="0" fontId="16" fillId="10" borderId="0" xfId="0" applyFont="1" applyFill="1" applyAlignment="1">
      <alignment wrapText="1"/>
    </xf>
    <xf numFmtId="0" fontId="17" fillId="10" borderId="0" xfId="0" applyFont="1" applyFill="1" applyAlignment="1">
      <alignment wrapText="1"/>
    </xf>
    <xf numFmtId="2" fontId="0" fillId="0" borderId="0" xfId="0" applyNumberFormat="1"/>
    <xf numFmtId="164" fontId="0" fillId="0" borderId="0" xfId="0" applyNumberFormat="1"/>
    <xf numFmtId="0" fontId="0" fillId="11" borderId="0" xfId="0" applyFill="1"/>
    <xf numFmtId="0" fontId="1" fillId="0" borderId="1" xfId="0" applyFont="1" applyBorder="1"/>
    <xf numFmtId="164" fontId="0" fillId="0" borderId="1" xfId="0" applyNumberFormat="1" applyBorder="1"/>
    <xf numFmtId="0" fontId="1" fillId="12" borderId="1" xfId="0" applyFont="1" applyFill="1" applyBorder="1"/>
    <xf numFmtId="0" fontId="1" fillId="13" borderId="1" xfId="0" applyFont="1" applyFill="1" applyBorder="1"/>
    <xf numFmtId="3" fontId="1" fillId="0" borderId="0" xfId="0" applyNumberFormat="1" applyFont="1"/>
    <xf numFmtId="3" fontId="0" fillId="0" borderId="0" xfId="0" applyNumberFormat="1" applyFont="1"/>
    <xf numFmtId="0" fontId="18" fillId="3" borderId="0" xfId="0" applyFont="1" applyFill="1" applyBorder="1" applyAlignment="1">
      <alignment wrapText="1"/>
    </xf>
    <xf numFmtId="0" fontId="18" fillId="4" borderId="0" xfId="0" applyFont="1" applyFill="1" applyBorder="1" applyAlignment="1">
      <alignment wrapText="1"/>
    </xf>
    <xf numFmtId="3" fontId="18" fillId="4" borderId="0" xfId="0" applyNumberFormat="1" applyFont="1" applyFill="1" applyBorder="1" applyAlignment="1">
      <alignment wrapText="1"/>
    </xf>
    <xf numFmtId="3" fontId="18" fillId="3" borderId="0" xfId="0" applyNumberFormat="1" applyFont="1" applyFill="1" applyBorder="1" applyAlignment="1">
      <alignment wrapText="1"/>
    </xf>
    <xf numFmtId="0" fontId="19" fillId="3" borderId="0" xfId="0" applyFont="1" applyFill="1" applyBorder="1" applyAlignment="1">
      <alignment wrapText="1"/>
    </xf>
    <xf numFmtId="0" fontId="19" fillId="4" borderId="0" xfId="0" applyFont="1" applyFill="1" applyBorder="1" applyAlignment="1">
      <alignment wrapText="1"/>
    </xf>
    <xf numFmtId="0" fontId="18" fillId="3" borderId="0" xfId="0" quotePrefix="1" applyFont="1" applyFill="1" applyBorder="1" applyAlignment="1">
      <alignment wrapText="1"/>
    </xf>
    <xf numFmtId="0" fontId="20" fillId="2" borderId="0" xfId="0" applyFont="1" applyFill="1" applyAlignment="1">
      <alignment wrapText="1"/>
    </xf>
    <xf numFmtId="0" fontId="20" fillId="0" borderId="0" xfId="0" applyFont="1" applyAlignment="1">
      <alignment wrapText="1"/>
    </xf>
    <xf numFmtId="3" fontId="19" fillId="4" borderId="0" xfId="0" applyNumberFormat="1" applyFont="1" applyFill="1" applyBorder="1" applyAlignment="1">
      <alignment wrapText="1"/>
    </xf>
    <xf numFmtId="3" fontId="19" fillId="3" borderId="0" xfId="0" applyNumberFormat="1" applyFont="1" applyFill="1" applyBorder="1" applyAlignment="1">
      <alignment wrapText="1"/>
    </xf>
    <xf numFmtId="0" fontId="20" fillId="5" borderId="0" xfId="0" applyFont="1" applyFill="1" applyBorder="1" applyAlignment="1">
      <alignment wrapText="1"/>
    </xf>
    <xf numFmtId="0" fontId="20" fillId="6" borderId="0" xfId="0" applyFont="1" applyFill="1" applyBorder="1" applyAlignment="1">
      <alignment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0" fillId="0" borderId="0" xfId="0" applyFill="1"/>
    <xf numFmtId="0" fontId="2" fillId="0" borderId="0" xfId="0" applyFont="1" applyFill="1" applyAlignment="1">
      <alignment wrapText="1"/>
    </xf>
    <xf numFmtId="0" fontId="7" fillId="2" borderId="2" xfId="0" applyFont="1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9" fontId="0" fillId="0" borderId="0" xfId="1" applyFont="1"/>
    <xf numFmtId="0" fontId="0" fillId="7" borderId="0" xfId="0" applyFill="1"/>
    <xf numFmtId="0" fontId="1" fillId="14" borderId="0" xfId="0" applyFont="1" applyFill="1"/>
    <xf numFmtId="3" fontId="1" fillId="14" borderId="0" xfId="0" applyNumberFormat="1" applyFont="1" applyFill="1"/>
    <xf numFmtId="0" fontId="0" fillId="14" borderId="0" xfId="0" applyFont="1" applyFill="1"/>
    <xf numFmtId="0" fontId="0" fillId="11" borderId="0" xfId="0" applyFont="1" applyFill="1"/>
    <xf numFmtId="164" fontId="0" fillId="11" borderId="0" xfId="1" applyNumberFormat="1" applyFont="1" applyFill="1"/>
    <xf numFmtId="0" fontId="0" fillId="14" borderId="0" xfId="0" applyFill="1"/>
    <xf numFmtId="10" fontId="0" fillId="0" borderId="0" xfId="1" applyNumberFormat="1" applyFont="1"/>
    <xf numFmtId="0" fontId="0" fillId="12" borderId="0" xfId="0" applyFill="1"/>
    <xf numFmtId="0" fontId="18" fillId="0" borderId="0" xfId="0" applyFont="1" applyFill="1" applyBorder="1" applyAlignment="1">
      <alignment wrapText="1"/>
    </xf>
    <xf numFmtId="0" fontId="2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 applyFill="1" applyAlignment="1">
      <alignment wrapText="1"/>
    </xf>
    <xf numFmtId="0" fontId="7" fillId="12" borderId="1" xfId="0" applyFont="1" applyFill="1" applyBorder="1" applyAlignment="1">
      <alignment wrapText="1"/>
    </xf>
    <xf numFmtId="1" fontId="0" fillId="0" borderId="0" xfId="0" applyNumberFormat="1"/>
    <xf numFmtId="1" fontId="1" fillId="0" borderId="0" xfId="0" applyNumberFormat="1" applyFont="1"/>
    <xf numFmtId="0" fontId="21" fillId="12" borderId="1" xfId="0" applyFont="1" applyFill="1" applyBorder="1" applyAlignment="1">
      <alignment wrapText="1"/>
    </xf>
    <xf numFmtId="164" fontId="12" fillId="0" borderId="0" xfId="1" applyNumberFormat="1" applyFont="1"/>
    <xf numFmtId="0" fontId="1" fillId="12" borderId="1" xfId="0" applyFont="1" applyFill="1" applyBorder="1" applyAlignment="1">
      <alignment horizontal="center"/>
    </xf>
    <xf numFmtId="0" fontId="0" fillId="0" borderId="10" xfId="0" applyBorder="1"/>
    <xf numFmtId="1" fontId="0" fillId="0" borderId="11" xfId="0" applyNumberFormat="1" applyBorder="1"/>
    <xf numFmtId="1" fontId="0" fillId="0" borderId="12" xfId="0" applyNumberFormat="1" applyBorder="1"/>
    <xf numFmtId="0" fontId="0" fillId="0" borderId="13" xfId="0" applyBorder="1"/>
    <xf numFmtId="0" fontId="0" fillId="0" borderId="14" xfId="0" applyBorder="1"/>
    <xf numFmtId="164" fontId="0" fillId="0" borderId="14" xfId="1" applyNumberFormat="1" applyFont="1" applyBorder="1"/>
    <xf numFmtId="164" fontId="0" fillId="0" borderId="15" xfId="1" applyNumberFormat="1" applyFont="1" applyBorder="1"/>
    <xf numFmtId="0" fontId="0" fillId="0" borderId="16" xfId="0" applyBorder="1"/>
    <xf numFmtId="0" fontId="0" fillId="0" borderId="0" xfId="0" applyBorder="1"/>
    <xf numFmtId="164" fontId="0" fillId="0" borderId="0" xfId="1" applyNumberFormat="1" applyFont="1" applyBorder="1"/>
    <xf numFmtId="164" fontId="0" fillId="0" borderId="17" xfId="1" applyNumberFormat="1" applyFont="1" applyBorder="1"/>
    <xf numFmtId="0" fontId="0" fillId="0" borderId="16" xfId="0" applyFill="1" applyBorder="1"/>
    <xf numFmtId="1" fontId="0" fillId="0" borderId="0" xfId="0" applyNumberFormat="1" applyBorder="1"/>
    <xf numFmtId="1" fontId="0" fillId="0" borderId="17" xfId="0" applyNumberFormat="1" applyBorder="1"/>
    <xf numFmtId="1" fontId="0" fillId="0" borderId="14" xfId="0" applyNumberFormat="1" applyBorder="1"/>
    <xf numFmtId="1" fontId="0" fillId="0" borderId="15" xfId="0" applyNumberFormat="1" applyBorder="1"/>
    <xf numFmtId="0" fontId="0" fillId="0" borderId="11" xfId="0" applyBorder="1"/>
    <xf numFmtId="164" fontId="0" fillId="0" borderId="11" xfId="1" applyNumberFormat="1" applyFont="1" applyBorder="1"/>
    <xf numFmtId="164" fontId="0" fillId="0" borderId="12" xfId="1" applyNumberFormat="1" applyFont="1" applyBorder="1"/>
    <xf numFmtId="0" fontId="1" fillId="0" borderId="10" xfId="0" applyFont="1" applyBorder="1"/>
    <xf numFmtId="0" fontId="1" fillId="0" borderId="10" xfId="0" applyFont="1" applyFill="1" applyBorder="1"/>
    <xf numFmtId="0" fontId="0" fillId="0" borderId="12" xfId="0" applyBorder="1"/>
    <xf numFmtId="164" fontId="0" fillId="0" borderId="0" xfId="0" applyNumberFormat="1" applyBorder="1"/>
    <xf numFmtId="164" fontId="0" fillId="0" borderId="17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0" fontId="0" fillId="0" borderId="17" xfId="0" applyBorder="1"/>
    <xf numFmtId="164" fontId="1" fillId="0" borderId="14" xfId="1" applyNumberFormat="1" applyFont="1" applyBorder="1"/>
    <xf numFmtId="164" fontId="1" fillId="0" borderId="15" xfId="1" applyNumberFormat="1" applyFont="1" applyBorder="1"/>
    <xf numFmtId="0" fontId="1" fillId="0" borderId="13" xfId="0" applyFont="1" applyBorder="1" applyAlignment="1">
      <alignment wrapText="1"/>
    </xf>
    <xf numFmtId="0" fontId="1" fillId="0" borderId="0" xfId="0" applyFont="1" applyBorder="1" applyAlignment="1">
      <alignment wrapText="1"/>
    </xf>
    <xf numFmtId="164" fontId="1" fillId="0" borderId="0" xfId="1" applyNumberFormat="1" applyFont="1" applyBorder="1"/>
    <xf numFmtId="0" fontId="0" fillId="0" borderId="10" xfId="0" applyFont="1" applyBorder="1" applyAlignment="1">
      <alignment wrapText="1"/>
    </xf>
    <xf numFmtId="0" fontId="0" fillId="0" borderId="16" xfId="0" applyFont="1" applyBorder="1" applyAlignment="1">
      <alignment wrapText="1"/>
    </xf>
    <xf numFmtId="0" fontId="1" fillId="0" borderId="16" xfId="0" applyFont="1" applyBorder="1" applyAlignment="1">
      <alignment wrapText="1"/>
    </xf>
    <xf numFmtId="164" fontId="1" fillId="0" borderId="17" xfId="1" applyNumberFormat="1" applyFont="1" applyBorder="1"/>
    <xf numFmtId="3" fontId="0" fillId="0" borderId="0" xfId="0" applyNumberFormat="1" applyBorder="1"/>
    <xf numFmtId="3" fontId="0" fillId="0" borderId="17" xfId="0" applyNumberFormat="1" applyBorder="1"/>
    <xf numFmtId="166" fontId="0" fillId="0" borderId="0" xfId="2" applyNumberFormat="1" applyFont="1"/>
    <xf numFmtId="167" fontId="0" fillId="0" borderId="0" xfId="2" applyNumberFormat="1" applyFont="1"/>
    <xf numFmtId="167" fontId="0" fillId="0" borderId="11" xfId="2" applyNumberFormat="1" applyFont="1" applyBorder="1"/>
    <xf numFmtId="167" fontId="0" fillId="0" borderId="12" xfId="2" applyNumberFormat="1" applyFont="1" applyBorder="1"/>
    <xf numFmtId="167" fontId="0" fillId="0" borderId="0" xfId="2" applyNumberFormat="1" applyFont="1" applyBorder="1"/>
    <xf numFmtId="167" fontId="0" fillId="0" borderId="17" xfId="2" applyNumberFormat="1" applyFont="1" applyBorder="1"/>
    <xf numFmtId="0" fontId="1" fillId="0" borderId="0" xfId="0" applyFont="1" applyAlignment="1">
      <alignment horizontal="right"/>
    </xf>
    <xf numFmtId="0" fontId="0" fillId="0" borderId="0" xfId="0"/>
    <xf numFmtId="0" fontId="1" fillId="0" borderId="0" xfId="0" applyFont="1"/>
    <xf numFmtId="165" fontId="0" fillId="0" borderId="0" xfId="0" applyNumberFormat="1"/>
    <xf numFmtId="1" fontId="1" fillId="0" borderId="0" xfId="2" applyNumberFormat="1" applyFont="1"/>
    <xf numFmtId="166" fontId="0" fillId="0" borderId="0" xfId="0" applyNumberFormat="1"/>
    <xf numFmtId="9" fontId="0" fillId="0" borderId="0" xfId="0" applyNumberFormat="1"/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165" fontId="0" fillId="0" borderId="0" xfId="1" applyNumberFormat="1" applyFont="1"/>
    <xf numFmtId="0" fontId="1" fillId="0" borderId="1" xfId="0" applyFont="1" applyFill="1" applyBorder="1" applyAlignment="1">
      <alignment horizontal="center" wrapText="1"/>
    </xf>
    <xf numFmtId="2" fontId="0" fillId="0" borderId="1" xfId="0" applyNumberFormat="1" applyBorder="1"/>
    <xf numFmtId="2" fontId="0" fillId="0" borderId="10" xfId="0" applyNumberFormat="1" applyBorder="1"/>
    <xf numFmtId="2" fontId="0" fillId="0" borderId="12" xfId="0" applyNumberFormat="1" applyBorder="1"/>
    <xf numFmtId="2" fontId="0" fillId="0" borderId="16" xfId="0" applyNumberFormat="1" applyBorder="1"/>
    <xf numFmtId="2" fontId="0" fillId="0" borderId="17" xfId="0" applyNumberFormat="1" applyBorder="1"/>
    <xf numFmtId="2" fontId="0" fillId="0" borderId="13" xfId="0" applyNumberFormat="1" applyBorder="1"/>
    <xf numFmtId="2" fontId="0" fillId="0" borderId="15" xfId="0" applyNumberFormat="1" applyBorder="1"/>
    <xf numFmtId="0" fontId="0" fillId="0" borderId="15" xfId="0" applyBorder="1"/>
    <xf numFmtId="0" fontId="0" fillId="0" borderId="19" xfId="0" applyBorder="1"/>
    <xf numFmtId="0" fontId="0" fillId="0" borderId="18" xfId="0" applyBorder="1"/>
    <xf numFmtId="0" fontId="0" fillId="0" borderId="18" xfId="0" applyBorder="1" applyAlignment="1">
      <alignment horizontal="right"/>
    </xf>
    <xf numFmtId="0" fontId="0" fillId="0" borderId="20" xfId="0" applyBorder="1" applyAlignment="1">
      <alignment horizontal="right"/>
    </xf>
    <xf numFmtId="164" fontId="0" fillId="0" borderId="19" xfId="1" applyNumberFormat="1" applyFont="1" applyBorder="1"/>
    <xf numFmtId="164" fontId="0" fillId="0" borderId="18" xfId="1" applyNumberFormat="1" applyFont="1" applyBorder="1"/>
    <xf numFmtId="164" fontId="0" fillId="0" borderId="20" xfId="1" applyNumberFormat="1" applyFont="1" applyBorder="1"/>
    <xf numFmtId="165" fontId="0" fillId="0" borderId="19" xfId="0" applyNumberFormat="1" applyBorder="1"/>
    <xf numFmtId="165" fontId="0" fillId="0" borderId="18" xfId="0" applyNumberFormat="1" applyBorder="1"/>
    <xf numFmtId="165" fontId="0" fillId="0" borderId="20" xfId="0" applyNumberFormat="1" applyBorder="1"/>
    <xf numFmtId="0" fontId="0" fillId="0" borderId="20" xfId="0" applyBorder="1"/>
    <xf numFmtId="0" fontId="0" fillId="12" borderId="1" xfId="0" applyFill="1" applyBorder="1"/>
    <xf numFmtId="0" fontId="1" fillId="12" borderId="1" xfId="0" applyFont="1" applyFill="1" applyBorder="1" applyAlignment="1">
      <alignment horizontal="center" wrapText="1"/>
    </xf>
    <xf numFmtId="10" fontId="0" fillId="0" borderId="1" xfId="0" applyNumberFormat="1" applyBorder="1"/>
    <xf numFmtId="14" fontId="0" fillId="0" borderId="1" xfId="0" applyNumberFormat="1" applyBorder="1"/>
    <xf numFmtId="3" fontId="0" fillId="0" borderId="1" xfId="0" applyNumberFormat="1" applyFill="1" applyBorder="1"/>
    <xf numFmtId="9" fontId="0" fillId="0" borderId="1" xfId="0" applyNumberFormat="1" applyBorder="1"/>
    <xf numFmtId="9" fontId="0" fillId="0" borderId="1" xfId="1" applyFont="1" applyBorder="1"/>
    <xf numFmtId="9" fontId="0" fillId="12" borderId="1" xfId="0" applyNumberFormat="1" applyFill="1" applyBorder="1"/>
    <xf numFmtId="3" fontId="0" fillId="0" borderId="1" xfId="0" applyNumberFormat="1" applyBorder="1"/>
    <xf numFmtId="0" fontId="0" fillId="0" borderId="0" xfId="1" applyNumberFormat="1" applyFont="1"/>
    <xf numFmtId="3" fontId="0" fillId="0" borderId="0" xfId="1" applyNumberFormat="1" applyFont="1"/>
    <xf numFmtId="1" fontId="0" fillId="0" borderId="0" xfId="1" applyNumberFormat="1" applyFont="1"/>
    <xf numFmtId="9" fontId="1" fillId="0" borderId="0" xfId="1" applyFont="1"/>
    <xf numFmtId="0" fontId="0" fillId="0" borderId="0" xfId="0" applyFont="1" applyFill="1" applyBorder="1"/>
    <xf numFmtId="9" fontId="12" fillId="0" borderId="0" xfId="1" applyFont="1"/>
    <xf numFmtId="1" fontId="0" fillId="0" borderId="0" xfId="0" applyNumberFormat="1" applyFont="1"/>
    <xf numFmtId="1" fontId="0" fillId="0" borderId="1" xfId="0" applyNumberFormat="1" applyBorder="1"/>
    <xf numFmtId="0" fontId="1" fillId="0" borderId="11" xfId="0" applyFont="1" applyBorder="1"/>
    <xf numFmtId="1" fontId="1" fillId="0" borderId="11" xfId="0" applyNumberFormat="1" applyFont="1" applyBorder="1"/>
    <xf numFmtId="1" fontId="1" fillId="0" borderId="12" xfId="0" applyNumberFormat="1" applyFont="1" applyBorder="1"/>
    <xf numFmtId="0" fontId="1" fillId="0" borderId="13" xfId="0" applyFont="1" applyBorder="1"/>
    <xf numFmtId="0" fontId="1" fillId="0" borderId="14" xfId="0" applyFont="1" applyBorder="1"/>
    <xf numFmtId="1" fontId="1" fillId="0" borderId="15" xfId="0" applyNumberFormat="1" applyFont="1" applyBorder="1"/>
    <xf numFmtId="167" fontId="0" fillId="0" borderId="12" xfId="2" applyNumberFormat="1" applyFont="1" applyBorder="1" applyAlignment="1"/>
    <xf numFmtId="167" fontId="0" fillId="0" borderId="17" xfId="2" applyNumberFormat="1" applyFont="1" applyBorder="1" applyAlignment="1"/>
    <xf numFmtId="0" fontId="0" fillId="0" borderId="15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2" fontId="0" fillId="0" borderId="18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19" xfId="0" applyFont="1" applyBorder="1"/>
    <xf numFmtId="0" fontId="1" fillId="0" borderId="18" xfId="0" applyFont="1" applyBorder="1"/>
    <xf numFmtId="0" fontId="1" fillId="0" borderId="20" xfId="0" applyFont="1" applyBorder="1"/>
    <xf numFmtId="0" fontId="1" fillId="0" borderId="0" xfId="0" applyFont="1" applyFill="1" applyBorder="1"/>
    <xf numFmtId="0" fontId="14" fillId="10" borderId="0" xfId="0" applyFont="1" applyFill="1" applyAlignment="1">
      <alignment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12" borderId="2" xfId="0" applyFont="1" applyFill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15" fontId="0" fillId="0" borderId="0" xfId="0" applyNumberFormat="1"/>
    <xf numFmtId="0" fontId="26" fillId="0" borderId="0" xfId="0" applyFont="1" applyAlignment="1">
      <alignment horizontal="right" wrapText="1"/>
    </xf>
    <xf numFmtId="0" fontId="26" fillId="0" borderId="21" xfId="0" applyFont="1" applyBorder="1" applyAlignment="1">
      <alignment horizontal="right" wrapText="1"/>
    </xf>
    <xf numFmtId="0" fontId="26" fillId="0" borderId="21" xfId="0" applyFont="1" applyBorder="1" applyAlignment="1">
      <alignment horizontal="right" vertical="top" wrapText="1"/>
    </xf>
    <xf numFmtId="0" fontId="26" fillId="0" borderId="28" xfId="0" applyFont="1" applyBorder="1" applyAlignment="1">
      <alignment horizontal="right" wrapText="1"/>
    </xf>
    <xf numFmtId="0" fontId="27" fillId="0" borderId="21" xfId="0" applyFont="1" applyBorder="1" applyAlignment="1">
      <alignment horizontal="left" wrapText="1"/>
    </xf>
    <xf numFmtId="15" fontId="28" fillId="0" borderId="21" xfId="0" applyNumberFormat="1" applyFont="1" applyBorder="1" applyAlignment="1">
      <alignment horizontal="right" wrapText="1"/>
    </xf>
    <xf numFmtId="0" fontId="29" fillId="0" borderId="21" xfId="0" applyFont="1" applyBorder="1" applyAlignment="1">
      <alignment horizontal="left" vertical="center" wrapText="1"/>
    </xf>
    <xf numFmtId="3" fontId="29" fillId="0" borderId="22" xfId="0" applyNumberFormat="1" applyFont="1" applyBorder="1" applyAlignment="1">
      <alignment horizontal="right" vertical="center" wrapText="1"/>
    </xf>
    <xf numFmtId="0" fontId="29" fillId="0" borderId="24" xfId="0" applyFont="1" applyBorder="1" applyAlignment="1">
      <alignment horizontal="left" vertical="center" wrapText="1" indent="1"/>
    </xf>
    <xf numFmtId="10" fontId="30" fillId="0" borderId="26" xfId="0" applyNumberFormat="1" applyFont="1" applyBorder="1" applyAlignment="1">
      <alignment horizontal="right" vertical="center" wrapText="1"/>
    </xf>
    <xf numFmtId="10" fontId="31" fillId="0" borderId="26" xfId="0" applyNumberFormat="1" applyFont="1" applyBorder="1" applyAlignment="1">
      <alignment horizontal="right" vertical="center" wrapText="1"/>
    </xf>
    <xf numFmtId="0" fontId="29" fillId="0" borderId="26" xfId="0" applyFont="1" applyBorder="1" applyAlignment="1">
      <alignment horizontal="right" vertical="center" wrapText="1"/>
    </xf>
    <xf numFmtId="0" fontId="29" fillId="0" borderId="25" xfId="0" applyFont="1" applyBorder="1" applyAlignment="1">
      <alignment horizontal="left" vertical="center" wrapText="1" indent="1"/>
    </xf>
    <xf numFmtId="10" fontId="30" fillId="0" borderId="27" xfId="0" applyNumberFormat="1" applyFont="1" applyBorder="1" applyAlignment="1">
      <alignment horizontal="right" vertical="center" wrapText="1"/>
    </xf>
    <xf numFmtId="10" fontId="31" fillId="0" borderId="27" xfId="0" applyNumberFormat="1" applyFont="1" applyBorder="1" applyAlignment="1">
      <alignment horizontal="right" vertical="center" wrapText="1"/>
    </xf>
    <xf numFmtId="0" fontId="29" fillId="0" borderId="27" xfId="0" applyFont="1" applyBorder="1" applyAlignment="1">
      <alignment horizontal="right" vertical="center" wrapText="1"/>
    </xf>
    <xf numFmtId="0" fontId="29" fillId="0" borderId="21" xfId="0" applyFont="1" applyBorder="1" applyAlignment="1">
      <alignment horizontal="left" vertical="center" wrapText="1" indent="1"/>
    </xf>
    <xf numFmtId="0" fontId="29" fillId="0" borderId="22" xfId="0" applyFont="1" applyBorder="1" applyAlignment="1">
      <alignment horizontal="right" vertical="center" wrapText="1"/>
    </xf>
    <xf numFmtId="10" fontId="31" fillId="0" borderId="22" xfId="0" applyNumberFormat="1" applyFont="1" applyBorder="1" applyAlignment="1">
      <alignment horizontal="right" vertical="center" wrapText="1"/>
    </xf>
    <xf numFmtId="0" fontId="29" fillId="0" borderId="24" xfId="0" applyFont="1" applyBorder="1" applyAlignment="1">
      <alignment horizontal="left" vertical="center" wrapText="1"/>
    </xf>
    <xf numFmtId="0" fontId="29" fillId="0" borderId="25" xfId="0" applyFont="1" applyBorder="1" applyAlignment="1">
      <alignment horizontal="left" vertical="center" wrapText="1"/>
    </xf>
    <xf numFmtId="0" fontId="32" fillId="0" borderId="0" xfId="0" applyFont="1"/>
    <xf numFmtId="0" fontId="28" fillId="0" borderId="21" xfId="0" applyFont="1" applyBorder="1" applyAlignment="1">
      <alignment horizontal="right" wrapText="1"/>
    </xf>
    <xf numFmtId="0" fontId="29" fillId="0" borderId="21" xfId="0" applyFont="1" applyBorder="1" applyAlignment="1">
      <alignment horizontal="left" vertical="center" wrapText="1" indent="3"/>
    </xf>
    <xf numFmtId="0" fontId="29" fillId="0" borderId="24" xfId="0" applyFont="1" applyBorder="1" applyAlignment="1">
      <alignment horizontal="left" vertical="center" wrapText="1" indent="3"/>
    </xf>
    <xf numFmtId="0" fontId="29" fillId="0" borderId="25" xfId="0" applyFont="1" applyBorder="1" applyAlignment="1">
      <alignment horizontal="left" vertical="center" wrapText="1" indent="3"/>
    </xf>
    <xf numFmtId="0" fontId="31" fillId="0" borderId="22" xfId="0" applyFont="1" applyBorder="1" applyAlignment="1">
      <alignment horizontal="right" vertical="center" wrapText="1"/>
    </xf>
    <xf numFmtId="0" fontId="29" fillId="0" borderId="28" xfId="0" applyFont="1" applyBorder="1" applyAlignment="1">
      <alignment horizontal="left" vertical="center" wrapText="1"/>
    </xf>
    <xf numFmtId="3" fontId="29" fillId="0" borderId="29" xfId="0" applyNumberFormat="1" applyFont="1" applyBorder="1" applyAlignment="1">
      <alignment horizontal="right" vertical="center" wrapText="1"/>
    </xf>
    <xf numFmtId="3" fontId="29" fillId="0" borderId="26" xfId="0" applyNumberFormat="1" applyFont="1" applyBorder="1" applyAlignment="1">
      <alignment horizontal="right" vertical="center" wrapText="1"/>
    </xf>
    <xf numFmtId="3" fontId="29" fillId="0" borderId="27" xfId="0" applyNumberFormat="1" applyFont="1" applyBorder="1" applyAlignment="1">
      <alignment horizontal="right" vertical="center" wrapText="1"/>
    </xf>
    <xf numFmtId="0" fontId="0" fillId="15" borderId="0" xfId="0" applyFill="1"/>
    <xf numFmtId="0" fontId="24" fillId="15" borderId="0" xfId="0" applyFont="1" applyFill="1"/>
    <xf numFmtId="0" fontId="32" fillId="15" borderId="0" xfId="0" applyFont="1" applyFill="1"/>
    <xf numFmtId="0" fontId="33" fillId="15" borderId="0" xfId="0" applyFont="1" applyFill="1"/>
    <xf numFmtId="0" fontId="0" fillId="0" borderId="18" xfId="0" applyBorder="1" applyAlignment="1"/>
    <xf numFmtId="0" fontId="0" fillId="0" borderId="20" xfId="0" applyBorder="1" applyAlignment="1"/>
    <xf numFmtId="0" fontId="0" fillId="12" borderId="10" xfId="0" applyFill="1" applyBorder="1"/>
    <xf numFmtId="0" fontId="1" fillId="12" borderId="19" xfId="0" applyFont="1" applyFill="1" applyBorder="1"/>
    <xf numFmtId="0" fontId="1" fillId="12" borderId="1" xfId="0" applyFont="1" applyFill="1" applyBorder="1" applyAlignment="1">
      <alignment horizontal="center"/>
    </xf>
    <xf numFmtId="0" fontId="0" fillId="12" borderId="13" xfId="0" applyFill="1" applyBorder="1"/>
    <xf numFmtId="0" fontId="1" fillId="12" borderId="20" xfId="0" applyFont="1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25" fillId="0" borderId="21" xfId="0" applyFont="1" applyBorder="1" applyAlignment="1"/>
    <xf numFmtId="0" fontId="34" fillId="15" borderId="0" xfId="0" applyFont="1" applyFill="1"/>
    <xf numFmtId="0" fontId="35" fillId="15" borderId="21" xfId="0" applyFont="1" applyFill="1" applyBorder="1" applyAlignment="1"/>
    <xf numFmtId="0" fontId="36" fillId="15" borderId="22" xfId="0" applyFont="1" applyFill="1" applyBorder="1" applyAlignment="1">
      <alignment horizontal="left" wrapText="1"/>
    </xf>
    <xf numFmtId="0" fontId="36" fillId="15" borderId="23" xfId="0" applyFont="1" applyFill="1" applyBorder="1" applyAlignment="1">
      <alignment horizontal="left" wrapText="1"/>
    </xf>
    <xf numFmtId="0" fontId="36" fillId="15" borderId="22" xfId="0" applyFont="1" applyFill="1" applyBorder="1" applyAlignment="1">
      <alignment horizontal="left" vertical="top" wrapText="1"/>
    </xf>
    <xf numFmtId="0" fontId="36" fillId="15" borderId="29" xfId="0" applyFont="1" applyFill="1" applyBorder="1" applyAlignment="1">
      <alignment horizontal="left" wrapText="1"/>
    </xf>
    <xf numFmtId="4" fontId="29" fillId="0" borderId="22" xfId="0" applyNumberFormat="1" applyFont="1" applyBorder="1" applyAlignment="1">
      <alignment horizontal="right" vertical="center" wrapText="1"/>
    </xf>
    <xf numFmtId="4" fontId="29" fillId="0" borderId="26" xfId="0" applyNumberFormat="1" applyFont="1" applyBorder="1" applyAlignment="1">
      <alignment horizontal="right" vertical="center" wrapText="1"/>
    </xf>
    <xf numFmtId="4" fontId="29" fillId="0" borderId="27" xfId="0" applyNumberFormat="1" applyFont="1" applyBorder="1" applyAlignment="1">
      <alignment horizontal="right" vertical="center" wrapText="1"/>
    </xf>
    <xf numFmtId="164" fontId="0" fillId="0" borderId="11" xfId="0" applyNumberFormat="1" applyBorder="1"/>
    <xf numFmtId="164" fontId="0" fillId="0" borderId="12" xfId="0" applyNumberFormat="1" applyBorder="1"/>
    <xf numFmtId="3" fontId="0" fillId="0" borderId="16" xfId="0" applyNumberFormat="1" applyBorder="1"/>
    <xf numFmtId="164" fontId="0" fillId="0" borderId="13" xfId="1" applyNumberFormat="1" applyFont="1" applyBorder="1"/>
    <xf numFmtId="0" fontId="1" fillId="0" borderId="10" xfId="0" applyFont="1" applyFill="1" applyBorder="1" applyAlignment="1"/>
    <xf numFmtId="0" fontId="0" fillId="0" borderId="16" xfId="0" applyFill="1" applyBorder="1" applyAlignment="1"/>
    <xf numFmtId="0" fontId="0" fillId="0" borderId="19" xfId="0" applyFill="1" applyBorder="1"/>
    <xf numFmtId="0" fontId="0" fillId="0" borderId="18" xfId="0" applyFill="1" applyBorder="1"/>
    <xf numFmtId="3" fontId="0" fillId="0" borderId="10" xfId="0" applyNumberFormat="1" applyBorder="1"/>
    <xf numFmtId="164" fontId="0" fillId="0" borderId="13" xfId="0" applyNumberFormat="1" applyBorder="1"/>
    <xf numFmtId="0" fontId="37" fillId="8" borderId="30" xfId="0" applyFont="1" applyFill="1" applyBorder="1" applyAlignment="1">
      <alignment horizontal="left" vertical="center" wrapText="1"/>
    </xf>
    <xf numFmtId="0" fontId="37" fillId="8" borderId="30" xfId="0" applyFont="1" applyFill="1" applyBorder="1" applyAlignment="1">
      <alignment horizontal="right" vertical="center" wrapText="1"/>
    </xf>
    <xf numFmtId="0" fontId="37" fillId="8" borderId="30" xfId="0" applyFont="1" applyFill="1" applyBorder="1" applyAlignment="1">
      <alignment horizontal="center" vertical="center" wrapText="1"/>
    </xf>
    <xf numFmtId="14" fontId="38" fillId="9" borderId="30" xfId="0" applyNumberFormat="1" applyFont="1" applyFill="1" applyBorder="1" applyAlignment="1">
      <alignment horizontal="left" vertical="center" wrapText="1"/>
    </xf>
    <xf numFmtId="0" fontId="38" fillId="9" borderId="30" xfId="0" applyFont="1" applyFill="1" applyBorder="1" applyAlignment="1">
      <alignment horizontal="right" vertical="center" wrapText="1"/>
    </xf>
    <xf numFmtId="0" fontId="39" fillId="9" borderId="30" xfId="0" applyFont="1" applyFill="1" applyBorder="1" applyAlignment="1">
      <alignment horizontal="right" vertical="center"/>
    </xf>
    <xf numFmtId="0" fontId="38" fillId="9" borderId="30" xfId="0" applyFont="1" applyFill="1" applyBorder="1" applyAlignment="1">
      <alignment horizontal="center" vertical="center" wrapText="1"/>
    </xf>
    <xf numFmtId="0" fontId="40" fillId="9" borderId="30" xfId="0" applyFont="1" applyFill="1" applyBorder="1" applyAlignment="1">
      <alignment horizontal="right" vertical="center"/>
    </xf>
    <xf numFmtId="0" fontId="38" fillId="9" borderId="30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1" fillId="0" borderId="19" xfId="0" applyFont="1" applyBorder="1" applyAlignment="1"/>
    <xf numFmtId="164" fontId="0" fillId="0" borderId="10" xfId="1" applyNumberFormat="1" applyFont="1" applyBorder="1"/>
  </cellXfs>
  <cellStyles count="6">
    <cellStyle name="Comma" xfId="2" builtinId="3"/>
    <cellStyle name="Comma 2 10" xfId="5"/>
    <cellStyle name="Normal" xfId="0" builtinId="0"/>
    <cellStyle name="Normal 2" xfId="3"/>
    <cellStyle name="Normal 2 2 10 10" xfId="4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454929200728889"/>
          <c:y val="5.0925925925925923E-2"/>
          <c:w val="0.76026171489710281"/>
          <c:h val="0.74915135608048999"/>
        </c:manualLayout>
      </c:layout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'Hard Input'!$I$7:$I$1242</c:f>
              <c:numCache>
                <c:formatCode>m/d/yyyy</c:formatCode>
                <c:ptCount val="1236"/>
                <c:pt idx="0">
                  <c:v>41045</c:v>
                </c:pt>
                <c:pt idx="1">
                  <c:v>41046</c:v>
                </c:pt>
                <c:pt idx="2">
                  <c:v>41047</c:v>
                </c:pt>
                <c:pt idx="3">
                  <c:v>41050</c:v>
                </c:pt>
                <c:pt idx="4">
                  <c:v>41051</c:v>
                </c:pt>
                <c:pt idx="5">
                  <c:v>41052</c:v>
                </c:pt>
                <c:pt idx="6">
                  <c:v>41053</c:v>
                </c:pt>
                <c:pt idx="7">
                  <c:v>41054</c:v>
                </c:pt>
                <c:pt idx="8">
                  <c:v>41057</c:v>
                </c:pt>
                <c:pt idx="9">
                  <c:v>41058</c:v>
                </c:pt>
                <c:pt idx="10">
                  <c:v>41059</c:v>
                </c:pt>
                <c:pt idx="11">
                  <c:v>41060</c:v>
                </c:pt>
                <c:pt idx="12">
                  <c:v>41061</c:v>
                </c:pt>
                <c:pt idx="13">
                  <c:v>41064</c:v>
                </c:pt>
                <c:pt idx="14">
                  <c:v>41065</c:v>
                </c:pt>
                <c:pt idx="15">
                  <c:v>41066</c:v>
                </c:pt>
                <c:pt idx="16">
                  <c:v>41067</c:v>
                </c:pt>
                <c:pt idx="17">
                  <c:v>41068</c:v>
                </c:pt>
                <c:pt idx="18">
                  <c:v>41071</c:v>
                </c:pt>
                <c:pt idx="19">
                  <c:v>41072</c:v>
                </c:pt>
                <c:pt idx="20">
                  <c:v>41073</c:v>
                </c:pt>
                <c:pt idx="21">
                  <c:v>41074</c:v>
                </c:pt>
                <c:pt idx="22">
                  <c:v>41075</c:v>
                </c:pt>
                <c:pt idx="23">
                  <c:v>41078</c:v>
                </c:pt>
                <c:pt idx="24">
                  <c:v>41079</c:v>
                </c:pt>
                <c:pt idx="25">
                  <c:v>41080</c:v>
                </c:pt>
                <c:pt idx="26">
                  <c:v>41081</c:v>
                </c:pt>
                <c:pt idx="27">
                  <c:v>41082</c:v>
                </c:pt>
                <c:pt idx="28">
                  <c:v>41085</c:v>
                </c:pt>
                <c:pt idx="29">
                  <c:v>41086</c:v>
                </c:pt>
                <c:pt idx="30">
                  <c:v>41087</c:v>
                </c:pt>
                <c:pt idx="31">
                  <c:v>41088</c:v>
                </c:pt>
                <c:pt idx="32">
                  <c:v>41089</c:v>
                </c:pt>
                <c:pt idx="33">
                  <c:v>41092</c:v>
                </c:pt>
                <c:pt idx="34">
                  <c:v>41093</c:v>
                </c:pt>
                <c:pt idx="35">
                  <c:v>41094</c:v>
                </c:pt>
                <c:pt idx="36">
                  <c:v>41095</c:v>
                </c:pt>
                <c:pt idx="37">
                  <c:v>41096</c:v>
                </c:pt>
                <c:pt idx="38">
                  <c:v>41099</c:v>
                </c:pt>
                <c:pt idx="39">
                  <c:v>41100</c:v>
                </c:pt>
                <c:pt idx="40">
                  <c:v>41101</c:v>
                </c:pt>
                <c:pt idx="41">
                  <c:v>41102</c:v>
                </c:pt>
                <c:pt idx="42">
                  <c:v>41103</c:v>
                </c:pt>
                <c:pt idx="43">
                  <c:v>41106</c:v>
                </c:pt>
                <c:pt idx="44">
                  <c:v>41107</c:v>
                </c:pt>
                <c:pt idx="45">
                  <c:v>41108</c:v>
                </c:pt>
                <c:pt idx="46">
                  <c:v>41109</c:v>
                </c:pt>
                <c:pt idx="47">
                  <c:v>41110</c:v>
                </c:pt>
                <c:pt idx="48">
                  <c:v>41113</c:v>
                </c:pt>
                <c:pt idx="49">
                  <c:v>41114</c:v>
                </c:pt>
                <c:pt idx="50">
                  <c:v>41115</c:v>
                </c:pt>
                <c:pt idx="51">
                  <c:v>41116</c:v>
                </c:pt>
                <c:pt idx="52">
                  <c:v>41117</c:v>
                </c:pt>
                <c:pt idx="53">
                  <c:v>41120</c:v>
                </c:pt>
                <c:pt idx="54">
                  <c:v>41121</c:v>
                </c:pt>
                <c:pt idx="55">
                  <c:v>41122</c:v>
                </c:pt>
                <c:pt idx="56">
                  <c:v>41123</c:v>
                </c:pt>
                <c:pt idx="57">
                  <c:v>41124</c:v>
                </c:pt>
                <c:pt idx="58">
                  <c:v>41127</c:v>
                </c:pt>
                <c:pt idx="59">
                  <c:v>41128</c:v>
                </c:pt>
                <c:pt idx="60">
                  <c:v>41129</c:v>
                </c:pt>
                <c:pt idx="61">
                  <c:v>41130</c:v>
                </c:pt>
                <c:pt idx="62">
                  <c:v>41131</c:v>
                </c:pt>
                <c:pt idx="63">
                  <c:v>41134</c:v>
                </c:pt>
                <c:pt idx="64">
                  <c:v>41135</c:v>
                </c:pt>
                <c:pt idx="65">
                  <c:v>41136</c:v>
                </c:pt>
                <c:pt idx="66">
                  <c:v>41137</c:v>
                </c:pt>
                <c:pt idx="67">
                  <c:v>41138</c:v>
                </c:pt>
                <c:pt idx="68">
                  <c:v>41143</c:v>
                </c:pt>
                <c:pt idx="69">
                  <c:v>41144</c:v>
                </c:pt>
                <c:pt idx="70">
                  <c:v>41145</c:v>
                </c:pt>
                <c:pt idx="71">
                  <c:v>41148</c:v>
                </c:pt>
                <c:pt idx="72">
                  <c:v>41149</c:v>
                </c:pt>
                <c:pt idx="73">
                  <c:v>41150</c:v>
                </c:pt>
                <c:pt idx="74">
                  <c:v>41151</c:v>
                </c:pt>
                <c:pt idx="75">
                  <c:v>41155</c:v>
                </c:pt>
                <c:pt idx="76">
                  <c:v>41156</c:v>
                </c:pt>
                <c:pt idx="77">
                  <c:v>41157</c:v>
                </c:pt>
                <c:pt idx="78">
                  <c:v>41158</c:v>
                </c:pt>
                <c:pt idx="79">
                  <c:v>41159</c:v>
                </c:pt>
                <c:pt idx="80">
                  <c:v>41162</c:v>
                </c:pt>
                <c:pt idx="81">
                  <c:v>41163</c:v>
                </c:pt>
                <c:pt idx="82">
                  <c:v>41164</c:v>
                </c:pt>
                <c:pt idx="83">
                  <c:v>41165</c:v>
                </c:pt>
                <c:pt idx="84">
                  <c:v>41166</c:v>
                </c:pt>
                <c:pt idx="85">
                  <c:v>41170</c:v>
                </c:pt>
                <c:pt idx="86">
                  <c:v>41171</c:v>
                </c:pt>
                <c:pt idx="87">
                  <c:v>41172</c:v>
                </c:pt>
                <c:pt idx="88">
                  <c:v>41173</c:v>
                </c:pt>
                <c:pt idx="89">
                  <c:v>41176</c:v>
                </c:pt>
                <c:pt idx="90">
                  <c:v>41177</c:v>
                </c:pt>
                <c:pt idx="91">
                  <c:v>41178</c:v>
                </c:pt>
                <c:pt idx="92">
                  <c:v>41179</c:v>
                </c:pt>
                <c:pt idx="93">
                  <c:v>41180</c:v>
                </c:pt>
                <c:pt idx="94">
                  <c:v>41183</c:v>
                </c:pt>
                <c:pt idx="95">
                  <c:v>41184</c:v>
                </c:pt>
                <c:pt idx="96">
                  <c:v>41185</c:v>
                </c:pt>
                <c:pt idx="97">
                  <c:v>41186</c:v>
                </c:pt>
                <c:pt idx="98">
                  <c:v>41187</c:v>
                </c:pt>
                <c:pt idx="99">
                  <c:v>41190</c:v>
                </c:pt>
                <c:pt idx="100">
                  <c:v>41191</c:v>
                </c:pt>
                <c:pt idx="101">
                  <c:v>41192</c:v>
                </c:pt>
                <c:pt idx="102">
                  <c:v>41193</c:v>
                </c:pt>
                <c:pt idx="103">
                  <c:v>41194</c:v>
                </c:pt>
                <c:pt idx="104">
                  <c:v>41197</c:v>
                </c:pt>
                <c:pt idx="105">
                  <c:v>41198</c:v>
                </c:pt>
                <c:pt idx="106">
                  <c:v>41199</c:v>
                </c:pt>
                <c:pt idx="107">
                  <c:v>41200</c:v>
                </c:pt>
                <c:pt idx="108">
                  <c:v>41201</c:v>
                </c:pt>
                <c:pt idx="109">
                  <c:v>41204</c:v>
                </c:pt>
                <c:pt idx="110">
                  <c:v>41205</c:v>
                </c:pt>
                <c:pt idx="111">
                  <c:v>41206</c:v>
                </c:pt>
                <c:pt idx="112">
                  <c:v>41207</c:v>
                </c:pt>
                <c:pt idx="113">
                  <c:v>41211</c:v>
                </c:pt>
                <c:pt idx="114">
                  <c:v>41212</c:v>
                </c:pt>
                <c:pt idx="115">
                  <c:v>41213</c:v>
                </c:pt>
                <c:pt idx="116">
                  <c:v>41214</c:v>
                </c:pt>
                <c:pt idx="117">
                  <c:v>41215</c:v>
                </c:pt>
                <c:pt idx="118">
                  <c:v>41218</c:v>
                </c:pt>
                <c:pt idx="119">
                  <c:v>41219</c:v>
                </c:pt>
                <c:pt idx="120">
                  <c:v>41220</c:v>
                </c:pt>
                <c:pt idx="121">
                  <c:v>41221</c:v>
                </c:pt>
                <c:pt idx="122">
                  <c:v>41222</c:v>
                </c:pt>
                <c:pt idx="123">
                  <c:v>41225</c:v>
                </c:pt>
                <c:pt idx="124">
                  <c:v>41227</c:v>
                </c:pt>
                <c:pt idx="125">
                  <c:v>41229</c:v>
                </c:pt>
                <c:pt idx="126">
                  <c:v>41232</c:v>
                </c:pt>
                <c:pt idx="127">
                  <c:v>41233</c:v>
                </c:pt>
                <c:pt idx="128">
                  <c:v>41234</c:v>
                </c:pt>
                <c:pt idx="129">
                  <c:v>41235</c:v>
                </c:pt>
                <c:pt idx="130">
                  <c:v>41236</c:v>
                </c:pt>
                <c:pt idx="131">
                  <c:v>41239</c:v>
                </c:pt>
                <c:pt idx="132">
                  <c:v>41240</c:v>
                </c:pt>
                <c:pt idx="133">
                  <c:v>41241</c:v>
                </c:pt>
                <c:pt idx="134">
                  <c:v>41242</c:v>
                </c:pt>
                <c:pt idx="135">
                  <c:v>41243</c:v>
                </c:pt>
                <c:pt idx="136">
                  <c:v>41246</c:v>
                </c:pt>
                <c:pt idx="137">
                  <c:v>41247</c:v>
                </c:pt>
                <c:pt idx="138">
                  <c:v>41248</c:v>
                </c:pt>
                <c:pt idx="139">
                  <c:v>41249</c:v>
                </c:pt>
                <c:pt idx="140">
                  <c:v>41250</c:v>
                </c:pt>
                <c:pt idx="141">
                  <c:v>41253</c:v>
                </c:pt>
                <c:pt idx="142">
                  <c:v>41254</c:v>
                </c:pt>
                <c:pt idx="143">
                  <c:v>41255</c:v>
                </c:pt>
                <c:pt idx="144">
                  <c:v>41256</c:v>
                </c:pt>
                <c:pt idx="145">
                  <c:v>41257</c:v>
                </c:pt>
                <c:pt idx="146">
                  <c:v>41260</c:v>
                </c:pt>
                <c:pt idx="147">
                  <c:v>41261</c:v>
                </c:pt>
                <c:pt idx="148">
                  <c:v>41262</c:v>
                </c:pt>
                <c:pt idx="149">
                  <c:v>41263</c:v>
                </c:pt>
                <c:pt idx="150">
                  <c:v>41264</c:v>
                </c:pt>
                <c:pt idx="151">
                  <c:v>41267</c:v>
                </c:pt>
                <c:pt idx="152">
                  <c:v>41269</c:v>
                </c:pt>
                <c:pt idx="153">
                  <c:v>41270</c:v>
                </c:pt>
                <c:pt idx="154">
                  <c:v>41271</c:v>
                </c:pt>
                <c:pt idx="155">
                  <c:v>41274</c:v>
                </c:pt>
                <c:pt idx="156">
                  <c:v>41276</c:v>
                </c:pt>
                <c:pt idx="157">
                  <c:v>41277</c:v>
                </c:pt>
                <c:pt idx="158">
                  <c:v>41278</c:v>
                </c:pt>
                <c:pt idx="159">
                  <c:v>41281</c:v>
                </c:pt>
                <c:pt idx="160">
                  <c:v>41282</c:v>
                </c:pt>
                <c:pt idx="161">
                  <c:v>41283</c:v>
                </c:pt>
                <c:pt idx="162">
                  <c:v>41284</c:v>
                </c:pt>
                <c:pt idx="163">
                  <c:v>41285</c:v>
                </c:pt>
                <c:pt idx="164">
                  <c:v>41288</c:v>
                </c:pt>
                <c:pt idx="165">
                  <c:v>41289</c:v>
                </c:pt>
                <c:pt idx="166">
                  <c:v>41290</c:v>
                </c:pt>
                <c:pt idx="167">
                  <c:v>41291</c:v>
                </c:pt>
                <c:pt idx="168">
                  <c:v>41292</c:v>
                </c:pt>
                <c:pt idx="169">
                  <c:v>41295</c:v>
                </c:pt>
                <c:pt idx="170">
                  <c:v>41296</c:v>
                </c:pt>
                <c:pt idx="171">
                  <c:v>41297</c:v>
                </c:pt>
                <c:pt idx="172">
                  <c:v>41299</c:v>
                </c:pt>
                <c:pt idx="173">
                  <c:v>41303</c:v>
                </c:pt>
                <c:pt idx="174">
                  <c:v>41304</c:v>
                </c:pt>
                <c:pt idx="175">
                  <c:v>41305</c:v>
                </c:pt>
                <c:pt idx="176">
                  <c:v>41309</c:v>
                </c:pt>
                <c:pt idx="177">
                  <c:v>41310</c:v>
                </c:pt>
                <c:pt idx="178">
                  <c:v>41311</c:v>
                </c:pt>
                <c:pt idx="179">
                  <c:v>41312</c:v>
                </c:pt>
                <c:pt idx="180">
                  <c:v>41313</c:v>
                </c:pt>
                <c:pt idx="181">
                  <c:v>41318</c:v>
                </c:pt>
                <c:pt idx="182">
                  <c:v>41319</c:v>
                </c:pt>
                <c:pt idx="183">
                  <c:v>41320</c:v>
                </c:pt>
                <c:pt idx="184">
                  <c:v>41323</c:v>
                </c:pt>
                <c:pt idx="185">
                  <c:v>41324</c:v>
                </c:pt>
                <c:pt idx="186">
                  <c:v>41325</c:v>
                </c:pt>
                <c:pt idx="187">
                  <c:v>41326</c:v>
                </c:pt>
                <c:pt idx="188">
                  <c:v>41327</c:v>
                </c:pt>
                <c:pt idx="189">
                  <c:v>41330</c:v>
                </c:pt>
                <c:pt idx="190">
                  <c:v>41331</c:v>
                </c:pt>
                <c:pt idx="191">
                  <c:v>41332</c:v>
                </c:pt>
                <c:pt idx="192">
                  <c:v>41333</c:v>
                </c:pt>
                <c:pt idx="193">
                  <c:v>41334</c:v>
                </c:pt>
                <c:pt idx="194">
                  <c:v>41337</c:v>
                </c:pt>
                <c:pt idx="195">
                  <c:v>41338</c:v>
                </c:pt>
                <c:pt idx="196">
                  <c:v>41339</c:v>
                </c:pt>
                <c:pt idx="197">
                  <c:v>41340</c:v>
                </c:pt>
                <c:pt idx="198">
                  <c:v>41341</c:v>
                </c:pt>
                <c:pt idx="199">
                  <c:v>41344</c:v>
                </c:pt>
                <c:pt idx="200">
                  <c:v>41345</c:v>
                </c:pt>
                <c:pt idx="201">
                  <c:v>41346</c:v>
                </c:pt>
                <c:pt idx="202">
                  <c:v>41347</c:v>
                </c:pt>
                <c:pt idx="203">
                  <c:v>41348</c:v>
                </c:pt>
                <c:pt idx="204">
                  <c:v>41351</c:v>
                </c:pt>
                <c:pt idx="205">
                  <c:v>41352</c:v>
                </c:pt>
                <c:pt idx="206">
                  <c:v>41353</c:v>
                </c:pt>
                <c:pt idx="207">
                  <c:v>41354</c:v>
                </c:pt>
                <c:pt idx="208">
                  <c:v>41355</c:v>
                </c:pt>
                <c:pt idx="209">
                  <c:v>41358</c:v>
                </c:pt>
                <c:pt idx="210">
                  <c:v>41359</c:v>
                </c:pt>
                <c:pt idx="211">
                  <c:v>41360</c:v>
                </c:pt>
                <c:pt idx="212">
                  <c:v>41361</c:v>
                </c:pt>
                <c:pt idx="213">
                  <c:v>41362</c:v>
                </c:pt>
                <c:pt idx="214">
                  <c:v>41365</c:v>
                </c:pt>
                <c:pt idx="215">
                  <c:v>41366</c:v>
                </c:pt>
                <c:pt idx="216">
                  <c:v>41367</c:v>
                </c:pt>
                <c:pt idx="217">
                  <c:v>41368</c:v>
                </c:pt>
                <c:pt idx="218">
                  <c:v>41369</c:v>
                </c:pt>
                <c:pt idx="219">
                  <c:v>41372</c:v>
                </c:pt>
                <c:pt idx="220">
                  <c:v>41373</c:v>
                </c:pt>
                <c:pt idx="221">
                  <c:v>41374</c:v>
                </c:pt>
                <c:pt idx="222">
                  <c:v>41375</c:v>
                </c:pt>
                <c:pt idx="223">
                  <c:v>41376</c:v>
                </c:pt>
                <c:pt idx="224">
                  <c:v>41379</c:v>
                </c:pt>
                <c:pt idx="225">
                  <c:v>41380</c:v>
                </c:pt>
                <c:pt idx="226">
                  <c:v>41381</c:v>
                </c:pt>
                <c:pt idx="227">
                  <c:v>41382</c:v>
                </c:pt>
                <c:pt idx="228">
                  <c:v>41383</c:v>
                </c:pt>
                <c:pt idx="229">
                  <c:v>41386</c:v>
                </c:pt>
                <c:pt idx="230">
                  <c:v>41387</c:v>
                </c:pt>
                <c:pt idx="231">
                  <c:v>41388</c:v>
                </c:pt>
                <c:pt idx="232">
                  <c:v>41389</c:v>
                </c:pt>
                <c:pt idx="233">
                  <c:v>41390</c:v>
                </c:pt>
                <c:pt idx="234">
                  <c:v>41393</c:v>
                </c:pt>
                <c:pt idx="235">
                  <c:v>41394</c:v>
                </c:pt>
                <c:pt idx="236">
                  <c:v>41396</c:v>
                </c:pt>
                <c:pt idx="237">
                  <c:v>41397</c:v>
                </c:pt>
                <c:pt idx="238">
                  <c:v>41400</c:v>
                </c:pt>
                <c:pt idx="239">
                  <c:v>41401</c:v>
                </c:pt>
                <c:pt idx="240">
                  <c:v>41402</c:v>
                </c:pt>
                <c:pt idx="241">
                  <c:v>41403</c:v>
                </c:pt>
                <c:pt idx="242">
                  <c:v>41404</c:v>
                </c:pt>
                <c:pt idx="243">
                  <c:v>41407</c:v>
                </c:pt>
                <c:pt idx="244">
                  <c:v>41408</c:v>
                </c:pt>
                <c:pt idx="245">
                  <c:v>41409</c:v>
                </c:pt>
                <c:pt idx="246">
                  <c:v>41410</c:v>
                </c:pt>
                <c:pt idx="247">
                  <c:v>41411</c:v>
                </c:pt>
                <c:pt idx="248">
                  <c:v>41414</c:v>
                </c:pt>
                <c:pt idx="249">
                  <c:v>41415</c:v>
                </c:pt>
                <c:pt idx="250">
                  <c:v>41416</c:v>
                </c:pt>
                <c:pt idx="251">
                  <c:v>41417</c:v>
                </c:pt>
                <c:pt idx="252">
                  <c:v>41421</c:v>
                </c:pt>
                <c:pt idx="253">
                  <c:v>41422</c:v>
                </c:pt>
                <c:pt idx="254">
                  <c:v>41423</c:v>
                </c:pt>
                <c:pt idx="255">
                  <c:v>41424</c:v>
                </c:pt>
                <c:pt idx="256">
                  <c:v>41425</c:v>
                </c:pt>
                <c:pt idx="257">
                  <c:v>41428</c:v>
                </c:pt>
                <c:pt idx="258">
                  <c:v>41429</c:v>
                </c:pt>
                <c:pt idx="259">
                  <c:v>41430</c:v>
                </c:pt>
                <c:pt idx="260">
                  <c:v>41431</c:v>
                </c:pt>
                <c:pt idx="261">
                  <c:v>41432</c:v>
                </c:pt>
                <c:pt idx="262">
                  <c:v>41435</c:v>
                </c:pt>
                <c:pt idx="263">
                  <c:v>41436</c:v>
                </c:pt>
                <c:pt idx="264">
                  <c:v>41437</c:v>
                </c:pt>
                <c:pt idx="265">
                  <c:v>41438</c:v>
                </c:pt>
                <c:pt idx="266">
                  <c:v>41439</c:v>
                </c:pt>
                <c:pt idx="267">
                  <c:v>41442</c:v>
                </c:pt>
                <c:pt idx="268">
                  <c:v>41443</c:v>
                </c:pt>
                <c:pt idx="269">
                  <c:v>41444</c:v>
                </c:pt>
                <c:pt idx="270">
                  <c:v>41445</c:v>
                </c:pt>
                <c:pt idx="271">
                  <c:v>41446</c:v>
                </c:pt>
                <c:pt idx="272">
                  <c:v>41449</c:v>
                </c:pt>
                <c:pt idx="273">
                  <c:v>41450</c:v>
                </c:pt>
                <c:pt idx="274">
                  <c:v>41451</c:v>
                </c:pt>
                <c:pt idx="275">
                  <c:v>41452</c:v>
                </c:pt>
                <c:pt idx="276">
                  <c:v>41453</c:v>
                </c:pt>
                <c:pt idx="277">
                  <c:v>41456</c:v>
                </c:pt>
                <c:pt idx="278">
                  <c:v>41457</c:v>
                </c:pt>
                <c:pt idx="279">
                  <c:v>41458</c:v>
                </c:pt>
                <c:pt idx="280">
                  <c:v>41459</c:v>
                </c:pt>
                <c:pt idx="281">
                  <c:v>41460</c:v>
                </c:pt>
                <c:pt idx="282">
                  <c:v>41463</c:v>
                </c:pt>
                <c:pt idx="283">
                  <c:v>41464</c:v>
                </c:pt>
                <c:pt idx="284">
                  <c:v>41465</c:v>
                </c:pt>
                <c:pt idx="285">
                  <c:v>41466</c:v>
                </c:pt>
                <c:pt idx="286">
                  <c:v>41467</c:v>
                </c:pt>
                <c:pt idx="287">
                  <c:v>41470</c:v>
                </c:pt>
                <c:pt idx="288">
                  <c:v>41471</c:v>
                </c:pt>
                <c:pt idx="289">
                  <c:v>41472</c:v>
                </c:pt>
                <c:pt idx="290">
                  <c:v>41473</c:v>
                </c:pt>
                <c:pt idx="291">
                  <c:v>41474</c:v>
                </c:pt>
                <c:pt idx="292">
                  <c:v>41477</c:v>
                </c:pt>
                <c:pt idx="293">
                  <c:v>41478</c:v>
                </c:pt>
                <c:pt idx="294">
                  <c:v>41479</c:v>
                </c:pt>
                <c:pt idx="295">
                  <c:v>41480</c:v>
                </c:pt>
                <c:pt idx="296">
                  <c:v>41481</c:v>
                </c:pt>
                <c:pt idx="297">
                  <c:v>41484</c:v>
                </c:pt>
                <c:pt idx="298">
                  <c:v>41485</c:v>
                </c:pt>
                <c:pt idx="299">
                  <c:v>41486</c:v>
                </c:pt>
                <c:pt idx="300">
                  <c:v>41487</c:v>
                </c:pt>
                <c:pt idx="301">
                  <c:v>41488</c:v>
                </c:pt>
                <c:pt idx="302">
                  <c:v>41491</c:v>
                </c:pt>
                <c:pt idx="303">
                  <c:v>41492</c:v>
                </c:pt>
                <c:pt idx="304">
                  <c:v>41498</c:v>
                </c:pt>
                <c:pt idx="305">
                  <c:v>41499</c:v>
                </c:pt>
                <c:pt idx="306">
                  <c:v>41500</c:v>
                </c:pt>
                <c:pt idx="307">
                  <c:v>41501</c:v>
                </c:pt>
                <c:pt idx="308">
                  <c:v>41502</c:v>
                </c:pt>
                <c:pt idx="309">
                  <c:v>41505</c:v>
                </c:pt>
                <c:pt idx="310">
                  <c:v>41506</c:v>
                </c:pt>
                <c:pt idx="311">
                  <c:v>41507</c:v>
                </c:pt>
                <c:pt idx="312">
                  <c:v>41508</c:v>
                </c:pt>
                <c:pt idx="313">
                  <c:v>41509</c:v>
                </c:pt>
                <c:pt idx="314">
                  <c:v>41512</c:v>
                </c:pt>
                <c:pt idx="315">
                  <c:v>41513</c:v>
                </c:pt>
                <c:pt idx="316">
                  <c:v>41514</c:v>
                </c:pt>
                <c:pt idx="317">
                  <c:v>41515</c:v>
                </c:pt>
                <c:pt idx="318">
                  <c:v>41516</c:v>
                </c:pt>
                <c:pt idx="319">
                  <c:v>41519</c:v>
                </c:pt>
                <c:pt idx="320">
                  <c:v>41520</c:v>
                </c:pt>
                <c:pt idx="321">
                  <c:v>41521</c:v>
                </c:pt>
                <c:pt idx="322">
                  <c:v>41522</c:v>
                </c:pt>
                <c:pt idx="323">
                  <c:v>41523</c:v>
                </c:pt>
                <c:pt idx="324">
                  <c:v>41526</c:v>
                </c:pt>
                <c:pt idx="325">
                  <c:v>41527</c:v>
                </c:pt>
                <c:pt idx="326">
                  <c:v>41528</c:v>
                </c:pt>
                <c:pt idx="327">
                  <c:v>41529</c:v>
                </c:pt>
                <c:pt idx="328">
                  <c:v>41530</c:v>
                </c:pt>
                <c:pt idx="329">
                  <c:v>41534</c:v>
                </c:pt>
                <c:pt idx="330">
                  <c:v>41535</c:v>
                </c:pt>
                <c:pt idx="331">
                  <c:v>41536</c:v>
                </c:pt>
                <c:pt idx="332">
                  <c:v>41537</c:v>
                </c:pt>
                <c:pt idx="333">
                  <c:v>41540</c:v>
                </c:pt>
                <c:pt idx="334">
                  <c:v>41541</c:v>
                </c:pt>
                <c:pt idx="335">
                  <c:v>41542</c:v>
                </c:pt>
                <c:pt idx="336">
                  <c:v>41543</c:v>
                </c:pt>
                <c:pt idx="337">
                  <c:v>41544</c:v>
                </c:pt>
                <c:pt idx="338">
                  <c:v>41547</c:v>
                </c:pt>
                <c:pt idx="339">
                  <c:v>41548</c:v>
                </c:pt>
                <c:pt idx="340">
                  <c:v>41549</c:v>
                </c:pt>
                <c:pt idx="341">
                  <c:v>41550</c:v>
                </c:pt>
                <c:pt idx="342">
                  <c:v>41551</c:v>
                </c:pt>
                <c:pt idx="343">
                  <c:v>41554</c:v>
                </c:pt>
                <c:pt idx="344">
                  <c:v>41555</c:v>
                </c:pt>
                <c:pt idx="345">
                  <c:v>41556</c:v>
                </c:pt>
                <c:pt idx="346">
                  <c:v>41557</c:v>
                </c:pt>
                <c:pt idx="347">
                  <c:v>41558</c:v>
                </c:pt>
                <c:pt idx="348">
                  <c:v>41561</c:v>
                </c:pt>
                <c:pt idx="349">
                  <c:v>41563</c:v>
                </c:pt>
                <c:pt idx="350">
                  <c:v>41564</c:v>
                </c:pt>
                <c:pt idx="351">
                  <c:v>41565</c:v>
                </c:pt>
                <c:pt idx="352">
                  <c:v>41568</c:v>
                </c:pt>
                <c:pt idx="353">
                  <c:v>41569</c:v>
                </c:pt>
                <c:pt idx="354">
                  <c:v>41570</c:v>
                </c:pt>
                <c:pt idx="355">
                  <c:v>41571</c:v>
                </c:pt>
                <c:pt idx="356">
                  <c:v>41572</c:v>
                </c:pt>
                <c:pt idx="357">
                  <c:v>41575</c:v>
                </c:pt>
                <c:pt idx="358">
                  <c:v>41576</c:v>
                </c:pt>
                <c:pt idx="359">
                  <c:v>41577</c:v>
                </c:pt>
                <c:pt idx="360">
                  <c:v>41578</c:v>
                </c:pt>
                <c:pt idx="361">
                  <c:v>41579</c:v>
                </c:pt>
                <c:pt idx="362">
                  <c:v>41582</c:v>
                </c:pt>
                <c:pt idx="363">
                  <c:v>41584</c:v>
                </c:pt>
                <c:pt idx="364">
                  <c:v>41585</c:v>
                </c:pt>
                <c:pt idx="365">
                  <c:v>41586</c:v>
                </c:pt>
                <c:pt idx="366">
                  <c:v>41589</c:v>
                </c:pt>
                <c:pt idx="367">
                  <c:v>41590</c:v>
                </c:pt>
                <c:pt idx="368">
                  <c:v>41591</c:v>
                </c:pt>
                <c:pt idx="369">
                  <c:v>41592</c:v>
                </c:pt>
                <c:pt idx="370">
                  <c:v>41593</c:v>
                </c:pt>
                <c:pt idx="371">
                  <c:v>41596</c:v>
                </c:pt>
                <c:pt idx="372">
                  <c:v>41597</c:v>
                </c:pt>
                <c:pt idx="373">
                  <c:v>41598</c:v>
                </c:pt>
                <c:pt idx="374">
                  <c:v>41599</c:v>
                </c:pt>
                <c:pt idx="375">
                  <c:v>41600</c:v>
                </c:pt>
                <c:pt idx="376">
                  <c:v>41603</c:v>
                </c:pt>
                <c:pt idx="377">
                  <c:v>41604</c:v>
                </c:pt>
                <c:pt idx="378">
                  <c:v>41605</c:v>
                </c:pt>
                <c:pt idx="379">
                  <c:v>41606</c:v>
                </c:pt>
                <c:pt idx="380">
                  <c:v>41607</c:v>
                </c:pt>
                <c:pt idx="381">
                  <c:v>41610</c:v>
                </c:pt>
                <c:pt idx="382">
                  <c:v>41611</c:v>
                </c:pt>
                <c:pt idx="383">
                  <c:v>41612</c:v>
                </c:pt>
                <c:pt idx="384">
                  <c:v>41613</c:v>
                </c:pt>
                <c:pt idx="385">
                  <c:v>41614</c:v>
                </c:pt>
                <c:pt idx="386">
                  <c:v>41617</c:v>
                </c:pt>
                <c:pt idx="387">
                  <c:v>41618</c:v>
                </c:pt>
                <c:pt idx="388">
                  <c:v>41619</c:v>
                </c:pt>
                <c:pt idx="389">
                  <c:v>41620</c:v>
                </c:pt>
                <c:pt idx="390">
                  <c:v>41621</c:v>
                </c:pt>
                <c:pt idx="391">
                  <c:v>41624</c:v>
                </c:pt>
                <c:pt idx="392">
                  <c:v>41625</c:v>
                </c:pt>
                <c:pt idx="393">
                  <c:v>41626</c:v>
                </c:pt>
                <c:pt idx="394">
                  <c:v>41627</c:v>
                </c:pt>
                <c:pt idx="395">
                  <c:v>41628</c:v>
                </c:pt>
                <c:pt idx="396">
                  <c:v>41631</c:v>
                </c:pt>
                <c:pt idx="397">
                  <c:v>41632</c:v>
                </c:pt>
                <c:pt idx="398">
                  <c:v>41634</c:v>
                </c:pt>
                <c:pt idx="399">
                  <c:v>41635</c:v>
                </c:pt>
                <c:pt idx="400">
                  <c:v>41638</c:v>
                </c:pt>
                <c:pt idx="401">
                  <c:v>41639</c:v>
                </c:pt>
                <c:pt idx="402">
                  <c:v>41641</c:v>
                </c:pt>
                <c:pt idx="403">
                  <c:v>41642</c:v>
                </c:pt>
                <c:pt idx="404">
                  <c:v>41645</c:v>
                </c:pt>
                <c:pt idx="405">
                  <c:v>41646</c:v>
                </c:pt>
                <c:pt idx="406">
                  <c:v>41647</c:v>
                </c:pt>
                <c:pt idx="407">
                  <c:v>41648</c:v>
                </c:pt>
                <c:pt idx="408">
                  <c:v>41649</c:v>
                </c:pt>
                <c:pt idx="409">
                  <c:v>41652</c:v>
                </c:pt>
                <c:pt idx="410">
                  <c:v>41654</c:v>
                </c:pt>
                <c:pt idx="411">
                  <c:v>41655</c:v>
                </c:pt>
                <c:pt idx="412">
                  <c:v>41659</c:v>
                </c:pt>
                <c:pt idx="413">
                  <c:v>41660</c:v>
                </c:pt>
                <c:pt idx="414">
                  <c:v>41661</c:v>
                </c:pt>
                <c:pt idx="415">
                  <c:v>41662</c:v>
                </c:pt>
                <c:pt idx="416">
                  <c:v>41663</c:v>
                </c:pt>
                <c:pt idx="417">
                  <c:v>41666</c:v>
                </c:pt>
                <c:pt idx="418">
                  <c:v>41667</c:v>
                </c:pt>
                <c:pt idx="419">
                  <c:v>41668</c:v>
                </c:pt>
                <c:pt idx="420">
                  <c:v>41669</c:v>
                </c:pt>
                <c:pt idx="421">
                  <c:v>41673</c:v>
                </c:pt>
                <c:pt idx="422">
                  <c:v>41674</c:v>
                </c:pt>
                <c:pt idx="423">
                  <c:v>41675</c:v>
                </c:pt>
                <c:pt idx="424">
                  <c:v>41676</c:v>
                </c:pt>
                <c:pt idx="425">
                  <c:v>41677</c:v>
                </c:pt>
                <c:pt idx="426">
                  <c:v>41680</c:v>
                </c:pt>
                <c:pt idx="427">
                  <c:v>41681</c:v>
                </c:pt>
                <c:pt idx="428">
                  <c:v>41682</c:v>
                </c:pt>
                <c:pt idx="429">
                  <c:v>41683</c:v>
                </c:pt>
                <c:pt idx="430">
                  <c:v>41684</c:v>
                </c:pt>
                <c:pt idx="431">
                  <c:v>41687</c:v>
                </c:pt>
                <c:pt idx="432">
                  <c:v>41688</c:v>
                </c:pt>
                <c:pt idx="433">
                  <c:v>41689</c:v>
                </c:pt>
                <c:pt idx="434">
                  <c:v>41690</c:v>
                </c:pt>
                <c:pt idx="435">
                  <c:v>41691</c:v>
                </c:pt>
                <c:pt idx="436">
                  <c:v>41694</c:v>
                </c:pt>
                <c:pt idx="437">
                  <c:v>41695</c:v>
                </c:pt>
                <c:pt idx="438">
                  <c:v>41696</c:v>
                </c:pt>
                <c:pt idx="439">
                  <c:v>41697</c:v>
                </c:pt>
                <c:pt idx="440">
                  <c:v>41698</c:v>
                </c:pt>
                <c:pt idx="441">
                  <c:v>41701</c:v>
                </c:pt>
                <c:pt idx="442">
                  <c:v>41702</c:v>
                </c:pt>
                <c:pt idx="443">
                  <c:v>41703</c:v>
                </c:pt>
                <c:pt idx="444">
                  <c:v>41704</c:v>
                </c:pt>
                <c:pt idx="445">
                  <c:v>41705</c:v>
                </c:pt>
                <c:pt idx="446">
                  <c:v>41708</c:v>
                </c:pt>
                <c:pt idx="447">
                  <c:v>41709</c:v>
                </c:pt>
                <c:pt idx="448">
                  <c:v>41710</c:v>
                </c:pt>
                <c:pt idx="449">
                  <c:v>41711</c:v>
                </c:pt>
                <c:pt idx="450">
                  <c:v>41712</c:v>
                </c:pt>
                <c:pt idx="451">
                  <c:v>41715</c:v>
                </c:pt>
                <c:pt idx="452">
                  <c:v>41716</c:v>
                </c:pt>
                <c:pt idx="453">
                  <c:v>41717</c:v>
                </c:pt>
                <c:pt idx="454">
                  <c:v>41718</c:v>
                </c:pt>
                <c:pt idx="455">
                  <c:v>41719</c:v>
                </c:pt>
                <c:pt idx="456">
                  <c:v>41722</c:v>
                </c:pt>
                <c:pt idx="457">
                  <c:v>41723</c:v>
                </c:pt>
                <c:pt idx="458">
                  <c:v>41724</c:v>
                </c:pt>
                <c:pt idx="459">
                  <c:v>41725</c:v>
                </c:pt>
                <c:pt idx="460">
                  <c:v>41726</c:v>
                </c:pt>
                <c:pt idx="461">
                  <c:v>41729</c:v>
                </c:pt>
                <c:pt idx="462">
                  <c:v>41730</c:v>
                </c:pt>
                <c:pt idx="463">
                  <c:v>41731</c:v>
                </c:pt>
                <c:pt idx="464">
                  <c:v>41732</c:v>
                </c:pt>
                <c:pt idx="465">
                  <c:v>41733</c:v>
                </c:pt>
                <c:pt idx="466">
                  <c:v>41736</c:v>
                </c:pt>
                <c:pt idx="467">
                  <c:v>41737</c:v>
                </c:pt>
                <c:pt idx="468">
                  <c:v>41738</c:v>
                </c:pt>
                <c:pt idx="469">
                  <c:v>41739</c:v>
                </c:pt>
                <c:pt idx="470">
                  <c:v>41740</c:v>
                </c:pt>
                <c:pt idx="471">
                  <c:v>41743</c:v>
                </c:pt>
                <c:pt idx="472">
                  <c:v>41744</c:v>
                </c:pt>
                <c:pt idx="473">
                  <c:v>41745</c:v>
                </c:pt>
                <c:pt idx="474">
                  <c:v>41746</c:v>
                </c:pt>
                <c:pt idx="475">
                  <c:v>41747</c:v>
                </c:pt>
                <c:pt idx="476">
                  <c:v>41750</c:v>
                </c:pt>
                <c:pt idx="477">
                  <c:v>41751</c:v>
                </c:pt>
                <c:pt idx="478">
                  <c:v>41752</c:v>
                </c:pt>
                <c:pt idx="479">
                  <c:v>41753</c:v>
                </c:pt>
                <c:pt idx="480">
                  <c:v>41754</c:v>
                </c:pt>
                <c:pt idx="481">
                  <c:v>41757</c:v>
                </c:pt>
                <c:pt idx="482">
                  <c:v>41758</c:v>
                </c:pt>
                <c:pt idx="483">
                  <c:v>41759</c:v>
                </c:pt>
                <c:pt idx="484">
                  <c:v>41761</c:v>
                </c:pt>
                <c:pt idx="485">
                  <c:v>41764</c:v>
                </c:pt>
                <c:pt idx="486">
                  <c:v>41765</c:v>
                </c:pt>
                <c:pt idx="487">
                  <c:v>41766</c:v>
                </c:pt>
                <c:pt idx="488">
                  <c:v>41767</c:v>
                </c:pt>
                <c:pt idx="489">
                  <c:v>41768</c:v>
                </c:pt>
                <c:pt idx="490">
                  <c:v>41771</c:v>
                </c:pt>
                <c:pt idx="491">
                  <c:v>41773</c:v>
                </c:pt>
                <c:pt idx="492">
                  <c:v>41774</c:v>
                </c:pt>
                <c:pt idx="493">
                  <c:v>41775</c:v>
                </c:pt>
                <c:pt idx="494">
                  <c:v>41778</c:v>
                </c:pt>
                <c:pt idx="495">
                  <c:v>41779</c:v>
                </c:pt>
                <c:pt idx="496">
                  <c:v>41780</c:v>
                </c:pt>
                <c:pt idx="497">
                  <c:v>41781</c:v>
                </c:pt>
                <c:pt idx="498">
                  <c:v>41782</c:v>
                </c:pt>
                <c:pt idx="499">
                  <c:v>41785</c:v>
                </c:pt>
                <c:pt idx="500">
                  <c:v>41786</c:v>
                </c:pt>
                <c:pt idx="501">
                  <c:v>41787</c:v>
                </c:pt>
                <c:pt idx="502">
                  <c:v>41788</c:v>
                </c:pt>
                <c:pt idx="503">
                  <c:v>41789</c:v>
                </c:pt>
                <c:pt idx="504">
                  <c:v>41792</c:v>
                </c:pt>
                <c:pt idx="505">
                  <c:v>41793</c:v>
                </c:pt>
                <c:pt idx="506">
                  <c:v>41794</c:v>
                </c:pt>
                <c:pt idx="507">
                  <c:v>41795</c:v>
                </c:pt>
                <c:pt idx="508">
                  <c:v>41796</c:v>
                </c:pt>
                <c:pt idx="509">
                  <c:v>41799</c:v>
                </c:pt>
                <c:pt idx="510">
                  <c:v>41800</c:v>
                </c:pt>
                <c:pt idx="511">
                  <c:v>41801</c:v>
                </c:pt>
                <c:pt idx="512">
                  <c:v>41802</c:v>
                </c:pt>
                <c:pt idx="513">
                  <c:v>41803</c:v>
                </c:pt>
                <c:pt idx="514">
                  <c:v>41806</c:v>
                </c:pt>
                <c:pt idx="515">
                  <c:v>41807</c:v>
                </c:pt>
                <c:pt idx="516">
                  <c:v>41808</c:v>
                </c:pt>
                <c:pt idx="517">
                  <c:v>41809</c:v>
                </c:pt>
                <c:pt idx="518">
                  <c:v>41810</c:v>
                </c:pt>
                <c:pt idx="519">
                  <c:v>41813</c:v>
                </c:pt>
                <c:pt idx="520">
                  <c:v>41814</c:v>
                </c:pt>
                <c:pt idx="521">
                  <c:v>41815</c:v>
                </c:pt>
                <c:pt idx="522">
                  <c:v>41816</c:v>
                </c:pt>
                <c:pt idx="523">
                  <c:v>41817</c:v>
                </c:pt>
                <c:pt idx="524">
                  <c:v>41820</c:v>
                </c:pt>
                <c:pt idx="525">
                  <c:v>41821</c:v>
                </c:pt>
                <c:pt idx="526">
                  <c:v>41822</c:v>
                </c:pt>
                <c:pt idx="527">
                  <c:v>41823</c:v>
                </c:pt>
                <c:pt idx="528">
                  <c:v>41824</c:v>
                </c:pt>
                <c:pt idx="529">
                  <c:v>41827</c:v>
                </c:pt>
                <c:pt idx="530">
                  <c:v>41828</c:v>
                </c:pt>
                <c:pt idx="531">
                  <c:v>41829</c:v>
                </c:pt>
                <c:pt idx="532">
                  <c:v>41830</c:v>
                </c:pt>
                <c:pt idx="533">
                  <c:v>41831</c:v>
                </c:pt>
                <c:pt idx="534">
                  <c:v>41834</c:v>
                </c:pt>
                <c:pt idx="535">
                  <c:v>41836</c:v>
                </c:pt>
                <c:pt idx="536">
                  <c:v>41837</c:v>
                </c:pt>
                <c:pt idx="537">
                  <c:v>41838</c:v>
                </c:pt>
                <c:pt idx="538">
                  <c:v>41841</c:v>
                </c:pt>
                <c:pt idx="539">
                  <c:v>41842</c:v>
                </c:pt>
                <c:pt idx="540">
                  <c:v>41843</c:v>
                </c:pt>
                <c:pt idx="541">
                  <c:v>41844</c:v>
                </c:pt>
                <c:pt idx="542">
                  <c:v>41845</c:v>
                </c:pt>
                <c:pt idx="543">
                  <c:v>41850</c:v>
                </c:pt>
                <c:pt idx="544">
                  <c:v>41851</c:v>
                </c:pt>
                <c:pt idx="545">
                  <c:v>41852</c:v>
                </c:pt>
                <c:pt idx="546">
                  <c:v>41855</c:v>
                </c:pt>
                <c:pt idx="547">
                  <c:v>41856</c:v>
                </c:pt>
                <c:pt idx="548">
                  <c:v>41857</c:v>
                </c:pt>
                <c:pt idx="549">
                  <c:v>41858</c:v>
                </c:pt>
                <c:pt idx="550">
                  <c:v>41859</c:v>
                </c:pt>
                <c:pt idx="551">
                  <c:v>41862</c:v>
                </c:pt>
                <c:pt idx="552">
                  <c:v>41863</c:v>
                </c:pt>
                <c:pt idx="553">
                  <c:v>41864</c:v>
                </c:pt>
                <c:pt idx="554">
                  <c:v>41865</c:v>
                </c:pt>
                <c:pt idx="555">
                  <c:v>41866</c:v>
                </c:pt>
                <c:pt idx="556">
                  <c:v>41869</c:v>
                </c:pt>
                <c:pt idx="557">
                  <c:v>41870</c:v>
                </c:pt>
                <c:pt idx="558">
                  <c:v>41871</c:v>
                </c:pt>
                <c:pt idx="559">
                  <c:v>41872</c:v>
                </c:pt>
                <c:pt idx="560">
                  <c:v>41873</c:v>
                </c:pt>
                <c:pt idx="561">
                  <c:v>41876</c:v>
                </c:pt>
                <c:pt idx="562">
                  <c:v>41877</c:v>
                </c:pt>
                <c:pt idx="563">
                  <c:v>41878</c:v>
                </c:pt>
                <c:pt idx="564">
                  <c:v>41879</c:v>
                </c:pt>
                <c:pt idx="565">
                  <c:v>41880</c:v>
                </c:pt>
                <c:pt idx="566">
                  <c:v>41884</c:v>
                </c:pt>
                <c:pt idx="567">
                  <c:v>41885</c:v>
                </c:pt>
                <c:pt idx="568">
                  <c:v>41886</c:v>
                </c:pt>
                <c:pt idx="569">
                  <c:v>41887</c:v>
                </c:pt>
                <c:pt idx="570">
                  <c:v>41890</c:v>
                </c:pt>
                <c:pt idx="571">
                  <c:v>41891</c:v>
                </c:pt>
                <c:pt idx="572">
                  <c:v>41892</c:v>
                </c:pt>
                <c:pt idx="573">
                  <c:v>41893</c:v>
                </c:pt>
                <c:pt idx="574">
                  <c:v>41894</c:v>
                </c:pt>
                <c:pt idx="575">
                  <c:v>41897</c:v>
                </c:pt>
                <c:pt idx="576">
                  <c:v>41899</c:v>
                </c:pt>
                <c:pt idx="577">
                  <c:v>41900</c:v>
                </c:pt>
                <c:pt idx="578">
                  <c:v>41901</c:v>
                </c:pt>
                <c:pt idx="579">
                  <c:v>41904</c:v>
                </c:pt>
                <c:pt idx="580">
                  <c:v>41905</c:v>
                </c:pt>
                <c:pt idx="581">
                  <c:v>41906</c:v>
                </c:pt>
                <c:pt idx="582">
                  <c:v>41907</c:v>
                </c:pt>
                <c:pt idx="583">
                  <c:v>41908</c:v>
                </c:pt>
                <c:pt idx="584">
                  <c:v>41911</c:v>
                </c:pt>
                <c:pt idx="585">
                  <c:v>41912</c:v>
                </c:pt>
                <c:pt idx="586">
                  <c:v>41913</c:v>
                </c:pt>
                <c:pt idx="587">
                  <c:v>41914</c:v>
                </c:pt>
                <c:pt idx="588">
                  <c:v>41915</c:v>
                </c:pt>
                <c:pt idx="589">
                  <c:v>41919</c:v>
                </c:pt>
                <c:pt idx="590">
                  <c:v>41920</c:v>
                </c:pt>
                <c:pt idx="591">
                  <c:v>41921</c:v>
                </c:pt>
                <c:pt idx="592">
                  <c:v>41922</c:v>
                </c:pt>
                <c:pt idx="593">
                  <c:v>41925</c:v>
                </c:pt>
                <c:pt idx="594">
                  <c:v>41926</c:v>
                </c:pt>
                <c:pt idx="595">
                  <c:v>41927</c:v>
                </c:pt>
                <c:pt idx="596">
                  <c:v>41928</c:v>
                </c:pt>
                <c:pt idx="597">
                  <c:v>41929</c:v>
                </c:pt>
                <c:pt idx="598">
                  <c:v>41932</c:v>
                </c:pt>
                <c:pt idx="599">
                  <c:v>41933</c:v>
                </c:pt>
                <c:pt idx="600">
                  <c:v>41934</c:v>
                </c:pt>
                <c:pt idx="601">
                  <c:v>41936</c:v>
                </c:pt>
                <c:pt idx="602">
                  <c:v>41939</c:v>
                </c:pt>
                <c:pt idx="603">
                  <c:v>41940</c:v>
                </c:pt>
                <c:pt idx="604">
                  <c:v>41941</c:v>
                </c:pt>
                <c:pt idx="605">
                  <c:v>41942</c:v>
                </c:pt>
                <c:pt idx="606">
                  <c:v>41943</c:v>
                </c:pt>
                <c:pt idx="607">
                  <c:v>41946</c:v>
                </c:pt>
                <c:pt idx="608">
                  <c:v>41947</c:v>
                </c:pt>
                <c:pt idx="609">
                  <c:v>41948</c:v>
                </c:pt>
                <c:pt idx="610">
                  <c:v>41949</c:v>
                </c:pt>
                <c:pt idx="611">
                  <c:v>41950</c:v>
                </c:pt>
                <c:pt idx="612">
                  <c:v>41953</c:v>
                </c:pt>
                <c:pt idx="613">
                  <c:v>41954</c:v>
                </c:pt>
                <c:pt idx="614">
                  <c:v>41955</c:v>
                </c:pt>
                <c:pt idx="615">
                  <c:v>41956</c:v>
                </c:pt>
                <c:pt idx="616">
                  <c:v>41957</c:v>
                </c:pt>
                <c:pt idx="617">
                  <c:v>41960</c:v>
                </c:pt>
                <c:pt idx="618">
                  <c:v>41961</c:v>
                </c:pt>
                <c:pt idx="619">
                  <c:v>41962</c:v>
                </c:pt>
                <c:pt idx="620">
                  <c:v>41963</c:v>
                </c:pt>
                <c:pt idx="621">
                  <c:v>41964</c:v>
                </c:pt>
                <c:pt idx="622">
                  <c:v>41967</c:v>
                </c:pt>
                <c:pt idx="623">
                  <c:v>41968</c:v>
                </c:pt>
                <c:pt idx="624">
                  <c:v>41969</c:v>
                </c:pt>
                <c:pt idx="625">
                  <c:v>41970</c:v>
                </c:pt>
                <c:pt idx="626">
                  <c:v>41971</c:v>
                </c:pt>
                <c:pt idx="627">
                  <c:v>41974</c:v>
                </c:pt>
                <c:pt idx="628">
                  <c:v>41975</c:v>
                </c:pt>
                <c:pt idx="629">
                  <c:v>41976</c:v>
                </c:pt>
                <c:pt idx="630">
                  <c:v>41977</c:v>
                </c:pt>
                <c:pt idx="631">
                  <c:v>41978</c:v>
                </c:pt>
                <c:pt idx="632">
                  <c:v>41981</c:v>
                </c:pt>
                <c:pt idx="633">
                  <c:v>41982</c:v>
                </c:pt>
                <c:pt idx="634">
                  <c:v>41983</c:v>
                </c:pt>
                <c:pt idx="635">
                  <c:v>41984</c:v>
                </c:pt>
                <c:pt idx="636">
                  <c:v>41985</c:v>
                </c:pt>
                <c:pt idx="637">
                  <c:v>41988</c:v>
                </c:pt>
                <c:pt idx="638">
                  <c:v>41989</c:v>
                </c:pt>
                <c:pt idx="639">
                  <c:v>41990</c:v>
                </c:pt>
                <c:pt idx="640">
                  <c:v>41991</c:v>
                </c:pt>
                <c:pt idx="641">
                  <c:v>41992</c:v>
                </c:pt>
                <c:pt idx="642">
                  <c:v>41995</c:v>
                </c:pt>
                <c:pt idx="643">
                  <c:v>41996</c:v>
                </c:pt>
                <c:pt idx="644">
                  <c:v>41997</c:v>
                </c:pt>
                <c:pt idx="645">
                  <c:v>41999</c:v>
                </c:pt>
                <c:pt idx="646">
                  <c:v>42002</c:v>
                </c:pt>
                <c:pt idx="647">
                  <c:v>42003</c:v>
                </c:pt>
                <c:pt idx="648">
                  <c:v>42004</c:v>
                </c:pt>
                <c:pt idx="649">
                  <c:v>42006</c:v>
                </c:pt>
                <c:pt idx="650">
                  <c:v>42009</c:v>
                </c:pt>
                <c:pt idx="651">
                  <c:v>42010</c:v>
                </c:pt>
                <c:pt idx="652">
                  <c:v>42011</c:v>
                </c:pt>
                <c:pt idx="653">
                  <c:v>42012</c:v>
                </c:pt>
                <c:pt idx="654">
                  <c:v>42013</c:v>
                </c:pt>
                <c:pt idx="655">
                  <c:v>42016</c:v>
                </c:pt>
                <c:pt idx="656">
                  <c:v>42017</c:v>
                </c:pt>
                <c:pt idx="657">
                  <c:v>42018</c:v>
                </c:pt>
                <c:pt idx="658">
                  <c:v>42019</c:v>
                </c:pt>
                <c:pt idx="659">
                  <c:v>42020</c:v>
                </c:pt>
                <c:pt idx="660">
                  <c:v>42023</c:v>
                </c:pt>
                <c:pt idx="661">
                  <c:v>42024</c:v>
                </c:pt>
                <c:pt idx="662">
                  <c:v>42025</c:v>
                </c:pt>
                <c:pt idx="663">
                  <c:v>42026</c:v>
                </c:pt>
                <c:pt idx="664">
                  <c:v>42027</c:v>
                </c:pt>
                <c:pt idx="665">
                  <c:v>42030</c:v>
                </c:pt>
                <c:pt idx="666">
                  <c:v>42031</c:v>
                </c:pt>
                <c:pt idx="667">
                  <c:v>42032</c:v>
                </c:pt>
                <c:pt idx="668">
                  <c:v>42033</c:v>
                </c:pt>
                <c:pt idx="669">
                  <c:v>42034</c:v>
                </c:pt>
                <c:pt idx="670">
                  <c:v>42039</c:v>
                </c:pt>
                <c:pt idx="671">
                  <c:v>42040</c:v>
                </c:pt>
                <c:pt idx="672">
                  <c:v>42041</c:v>
                </c:pt>
                <c:pt idx="673">
                  <c:v>42044</c:v>
                </c:pt>
                <c:pt idx="674">
                  <c:v>42045</c:v>
                </c:pt>
                <c:pt idx="675">
                  <c:v>42046</c:v>
                </c:pt>
                <c:pt idx="676">
                  <c:v>42047</c:v>
                </c:pt>
                <c:pt idx="677">
                  <c:v>42048</c:v>
                </c:pt>
                <c:pt idx="678">
                  <c:v>42051</c:v>
                </c:pt>
                <c:pt idx="679">
                  <c:v>42052</c:v>
                </c:pt>
                <c:pt idx="680">
                  <c:v>42053</c:v>
                </c:pt>
                <c:pt idx="681">
                  <c:v>42058</c:v>
                </c:pt>
                <c:pt idx="682">
                  <c:v>42059</c:v>
                </c:pt>
                <c:pt idx="683">
                  <c:v>42060</c:v>
                </c:pt>
                <c:pt idx="684">
                  <c:v>42061</c:v>
                </c:pt>
                <c:pt idx="685">
                  <c:v>42062</c:v>
                </c:pt>
                <c:pt idx="686">
                  <c:v>42065</c:v>
                </c:pt>
                <c:pt idx="687">
                  <c:v>42066</c:v>
                </c:pt>
                <c:pt idx="688">
                  <c:v>42067</c:v>
                </c:pt>
                <c:pt idx="689">
                  <c:v>42068</c:v>
                </c:pt>
                <c:pt idx="690">
                  <c:v>42069</c:v>
                </c:pt>
                <c:pt idx="691">
                  <c:v>42072</c:v>
                </c:pt>
                <c:pt idx="692">
                  <c:v>42073</c:v>
                </c:pt>
                <c:pt idx="693">
                  <c:v>42074</c:v>
                </c:pt>
                <c:pt idx="694">
                  <c:v>42075</c:v>
                </c:pt>
                <c:pt idx="695">
                  <c:v>42076</c:v>
                </c:pt>
                <c:pt idx="696">
                  <c:v>42079</c:v>
                </c:pt>
                <c:pt idx="697">
                  <c:v>42080</c:v>
                </c:pt>
                <c:pt idx="698">
                  <c:v>42081</c:v>
                </c:pt>
                <c:pt idx="699">
                  <c:v>42082</c:v>
                </c:pt>
                <c:pt idx="700">
                  <c:v>42083</c:v>
                </c:pt>
                <c:pt idx="701">
                  <c:v>42086</c:v>
                </c:pt>
                <c:pt idx="702">
                  <c:v>42087</c:v>
                </c:pt>
                <c:pt idx="703">
                  <c:v>42088</c:v>
                </c:pt>
                <c:pt idx="704">
                  <c:v>42089</c:v>
                </c:pt>
                <c:pt idx="705">
                  <c:v>42090</c:v>
                </c:pt>
                <c:pt idx="706">
                  <c:v>42093</c:v>
                </c:pt>
                <c:pt idx="707">
                  <c:v>42094</c:v>
                </c:pt>
                <c:pt idx="708">
                  <c:v>42095</c:v>
                </c:pt>
                <c:pt idx="709">
                  <c:v>42096</c:v>
                </c:pt>
                <c:pt idx="710">
                  <c:v>42097</c:v>
                </c:pt>
                <c:pt idx="711">
                  <c:v>42100</c:v>
                </c:pt>
                <c:pt idx="712">
                  <c:v>42101</c:v>
                </c:pt>
                <c:pt idx="713">
                  <c:v>42102</c:v>
                </c:pt>
                <c:pt idx="714">
                  <c:v>42103</c:v>
                </c:pt>
                <c:pt idx="715">
                  <c:v>42104</c:v>
                </c:pt>
                <c:pt idx="716">
                  <c:v>42107</c:v>
                </c:pt>
                <c:pt idx="717">
                  <c:v>42108</c:v>
                </c:pt>
                <c:pt idx="718">
                  <c:v>42109</c:v>
                </c:pt>
                <c:pt idx="719">
                  <c:v>42110</c:v>
                </c:pt>
                <c:pt idx="720">
                  <c:v>42111</c:v>
                </c:pt>
                <c:pt idx="721">
                  <c:v>42114</c:v>
                </c:pt>
                <c:pt idx="722">
                  <c:v>42115</c:v>
                </c:pt>
                <c:pt idx="723">
                  <c:v>42116</c:v>
                </c:pt>
                <c:pt idx="724">
                  <c:v>42117</c:v>
                </c:pt>
                <c:pt idx="725">
                  <c:v>42118</c:v>
                </c:pt>
                <c:pt idx="726">
                  <c:v>42121</c:v>
                </c:pt>
                <c:pt idx="727">
                  <c:v>42122</c:v>
                </c:pt>
                <c:pt idx="728">
                  <c:v>42123</c:v>
                </c:pt>
                <c:pt idx="729">
                  <c:v>42124</c:v>
                </c:pt>
                <c:pt idx="730">
                  <c:v>42129</c:v>
                </c:pt>
                <c:pt idx="731">
                  <c:v>42130</c:v>
                </c:pt>
                <c:pt idx="732">
                  <c:v>42131</c:v>
                </c:pt>
                <c:pt idx="733">
                  <c:v>42132</c:v>
                </c:pt>
                <c:pt idx="734">
                  <c:v>42135</c:v>
                </c:pt>
                <c:pt idx="735">
                  <c:v>42136</c:v>
                </c:pt>
                <c:pt idx="736">
                  <c:v>42137</c:v>
                </c:pt>
                <c:pt idx="737">
                  <c:v>42138</c:v>
                </c:pt>
                <c:pt idx="738">
                  <c:v>42139</c:v>
                </c:pt>
                <c:pt idx="739">
                  <c:v>42142</c:v>
                </c:pt>
                <c:pt idx="740">
                  <c:v>42143</c:v>
                </c:pt>
                <c:pt idx="741">
                  <c:v>42144</c:v>
                </c:pt>
                <c:pt idx="742">
                  <c:v>42145</c:v>
                </c:pt>
                <c:pt idx="743">
                  <c:v>42146</c:v>
                </c:pt>
                <c:pt idx="744">
                  <c:v>42149</c:v>
                </c:pt>
                <c:pt idx="745">
                  <c:v>42150</c:v>
                </c:pt>
                <c:pt idx="746">
                  <c:v>42151</c:v>
                </c:pt>
                <c:pt idx="747">
                  <c:v>42152</c:v>
                </c:pt>
                <c:pt idx="748">
                  <c:v>42153</c:v>
                </c:pt>
                <c:pt idx="749">
                  <c:v>42156</c:v>
                </c:pt>
                <c:pt idx="750">
                  <c:v>42157</c:v>
                </c:pt>
                <c:pt idx="751">
                  <c:v>42158</c:v>
                </c:pt>
                <c:pt idx="752">
                  <c:v>42159</c:v>
                </c:pt>
                <c:pt idx="753">
                  <c:v>42160</c:v>
                </c:pt>
                <c:pt idx="754">
                  <c:v>42163</c:v>
                </c:pt>
                <c:pt idx="755">
                  <c:v>42164</c:v>
                </c:pt>
                <c:pt idx="756">
                  <c:v>42165</c:v>
                </c:pt>
                <c:pt idx="757">
                  <c:v>42166</c:v>
                </c:pt>
                <c:pt idx="758">
                  <c:v>42167</c:v>
                </c:pt>
                <c:pt idx="759">
                  <c:v>42170</c:v>
                </c:pt>
                <c:pt idx="760">
                  <c:v>42171</c:v>
                </c:pt>
                <c:pt idx="761">
                  <c:v>42172</c:v>
                </c:pt>
                <c:pt idx="762">
                  <c:v>42173</c:v>
                </c:pt>
                <c:pt idx="763">
                  <c:v>42174</c:v>
                </c:pt>
                <c:pt idx="764">
                  <c:v>42177</c:v>
                </c:pt>
                <c:pt idx="765">
                  <c:v>42178</c:v>
                </c:pt>
                <c:pt idx="766">
                  <c:v>42179</c:v>
                </c:pt>
                <c:pt idx="767">
                  <c:v>42180</c:v>
                </c:pt>
                <c:pt idx="768">
                  <c:v>42181</c:v>
                </c:pt>
                <c:pt idx="769">
                  <c:v>42184</c:v>
                </c:pt>
                <c:pt idx="770">
                  <c:v>42185</c:v>
                </c:pt>
                <c:pt idx="771">
                  <c:v>42186</c:v>
                </c:pt>
                <c:pt idx="772">
                  <c:v>42187</c:v>
                </c:pt>
                <c:pt idx="773">
                  <c:v>42188</c:v>
                </c:pt>
                <c:pt idx="774">
                  <c:v>42191</c:v>
                </c:pt>
                <c:pt idx="775">
                  <c:v>42192</c:v>
                </c:pt>
                <c:pt idx="776">
                  <c:v>42193</c:v>
                </c:pt>
                <c:pt idx="777">
                  <c:v>42194</c:v>
                </c:pt>
                <c:pt idx="778">
                  <c:v>42195</c:v>
                </c:pt>
                <c:pt idx="779">
                  <c:v>42198</c:v>
                </c:pt>
                <c:pt idx="780">
                  <c:v>42199</c:v>
                </c:pt>
                <c:pt idx="781">
                  <c:v>42200</c:v>
                </c:pt>
                <c:pt idx="782">
                  <c:v>42201</c:v>
                </c:pt>
                <c:pt idx="783">
                  <c:v>42205</c:v>
                </c:pt>
                <c:pt idx="784">
                  <c:v>42206</c:v>
                </c:pt>
                <c:pt idx="785">
                  <c:v>42207</c:v>
                </c:pt>
                <c:pt idx="786">
                  <c:v>42208</c:v>
                </c:pt>
                <c:pt idx="787">
                  <c:v>42209</c:v>
                </c:pt>
                <c:pt idx="788">
                  <c:v>42212</c:v>
                </c:pt>
                <c:pt idx="789">
                  <c:v>42213</c:v>
                </c:pt>
                <c:pt idx="790">
                  <c:v>42214</c:v>
                </c:pt>
                <c:pt idx="791">
                  <c:v>42215</c:v>
                </c:pt>
                <c:pt idx="792">
                  <c:v>42216</c:v>
                </c:pt>
                <c:pt idx="793">
                  <c:v>42219</c:v>
                </c:pt>
                <c:pt idx="794">
                  <c:v>42220</c:v>
                </c:pt>
                <c:pt idx="795">
                  <c:v>42221</c:v>
                </c:pt>
                <c:pt idx="796">
                  <c:v>42222</c:v>
                </c:pt>
                <c:pt idx="797">
                  <c:v>42223</c:v>
                </c:pt>
                <c:pt idx="798">
                  <c:v>42226</c:v>
                </c:pt>
                <c:pt idx="799">
                  <c:v>42227</c:v>
                </c:pt>
                <c:pt idx="800">
                  <c:v>42228</c:v>
                </c:pt>
                <c:pt idx="801">
                  <c:v>42229</c:v>
                </c:pt>
                <c:pt idx="802">
                  <c:v>42230</c:v>
                </c:pt>
                <c:pt idx="803">
                  <c:v>42233</c:v>
                </c:pt>
                <c:pt idx="804">
                  <c:v>42234</c:v>
                </c:pt>
                <c:pt idx="805">
                  <c:v>42235</c:v>
                </c:pt>
                <c:pt idx="806">
                  <c:v>42236</c:v>
                </c:pt>
                <c:pt idx="807">
                  <c:v>42237</c:v>
                </c:pt>
                <c:pt idx="808">
                  <c:v>42240</c:v>
                </c:pt>
                <c:pt idx="809">
                  <c:v>42241</c:v>
                </c:pt>
                <c:pt idx="810">
                  <c:v>42242</c:v>
                </c:pt>
                <c:pt idx="811">
                  <c:v>42243</c:v>
                </c:pt>
                <c:pt idx="812">
                  <c:v>42244</c:v>
                </c:pt>
                <c:pt idx="813">
                  <c:v>42248</c:v>
                </c:pt>
                <c:pt idx="814">
                  <c:v>42249</c:v>
                </c:pt>
                <c:pt idx="815">
                  <c:v>42250</c:v>
                </c:pt>
                <c:pt idx="816">
                  <c:v>42251</c:v>
                </c:pt>
                <c:pt idx="817">
                  <c:v>42254</c:v>
                </c:pt>
                <c:pt idx="818">
                  <c:v>42255</c:v>
                </c:pt>
                <c:pt idx="819">
                  <c:v>42256</c:v>
                </c:pt>
                <c:pt idx="820">
                  <c:v>42257</c:v>
                </c:pt>
                <c:pt idx="821">
                  <c:v>42258</c:v>
                </c:pt>
                <c:pt idx="822">
                  <c:v>42261</c:v>
                </c:pt>
                <c:pt idx="823">
                  <c:v>42262</c:v>
                </c:pt>
                <c:pt idx="824">
                  <c:v>42264</c:v>
                </c:pt>
                <c:pt idx="825">
                  <c:v>42265</c:v>
                </c:pt>
                <c:pt idx="826">
                  <c:v>42268</c:v>
                </c:pt>
                <c:pt idx="827">
                  <c:v>42269</c:v>
                </c:pt>
                <c:pt idx="828">
                  <c:v>42270</c:v>
                </c:pt>
                <c:pt idx="829">
                  <c:v>42272</c:v>
                </c:pt>
                <c:pt idx="830">
                  <c:v>42275</c:v>
                </c:pt>
                <c:pt idx="831">
                  <c:v>42276</c:v>
                </c:pt>
                <c:pt idx="832">
                  <c:v>42277</c:v>
                </c:pt>
                <c:pt idx="833">
                  <c:v>42278</c:v>
                </c:pt>
                <c:pt idx="834">
                  <c:v>42279</c:v>
                </c:pt>
                <c:pt idx="835">
                  <c:v>42282</c:v>
                </c:pt>
                <c:pt idx="836">
                  <c:v>42283</c:v>
                </c:pt>
                <c:pt idx="837">
                  <c:v>42284</c:v>
                </c:pt>
                <c:pt idx="838">
                  <c:v>42285</c:v>
                </c:pt>
                <c:pt idx="839">
                  <c:v>42286</c:v>
                </c:pt>
                <c:pt idx="840">
                  <c:v>42289</c:v>
                </c:pt>
                <c:pt idx="841">
                  <c:v>42290</c:v>
                </c:pt>
                <c:pt idx="842">
                  <c:v>42292</c:v>
                </c:pt>
                <c:pt idx="843">
                  <c:v>42293</c:v>
                </c:pt>
                <c:pt idx="844">
                  <c:v>42296</c:v>
                </c:pt>
                <c:pt idx="845">
                  <c:v>42297</c:v>
                </c:pt>
                <c:pt idx="846">
                  <c:v>42298</c:v>
                </c:pt>
                <c:pt idx="847">
                  <c:v>42299</c:v>
                </c:pt>
                <c:pt idx="848">
                  <c:v>42300</c:v>
                </c:pt>
                <c:pt idx="849">
                  <c:v>42303</c:v>
                </c:pt>
                <c:pt idx="850">
                  <c:v>42304</c:v>
                </c:pt>
                <c:pt idx="851">
                  <c:v>42305</c:v>
                </c:pt>
                <c:pt idx="852">
                  <c:v>42306</c:v>
                </c:pt>
                <c:pt idx="853">
                  <c:v>42307</c:v>
                </c:pt>
                <c:pt idx="854">
                  <c:v>42310</c:v>
                </c:pt>
                <c:pt idx="855">
                  <c:v>42311</c:v>
                </c:pt>
                <c:pt idx="856">
                  <c:v>42312</c:v>
                </c:pt>
                <c:pt idx="857">
                  <c:v>42313</c:v>
                </c:pt>
                <c:pt idx="858">
                  <c:v>42314</c:v>
                </c:pt>
                <c:pt idx="859">
                  <c:v>42317</c:v>
                </c:pt>
                <c:pt idx="860">
                  <c:v>42319</c:v>
                </c:pt>
                <c:pt idx="861">
                  <c:v>42320</c:v>
                </c:pt>
                <c:pt idx="862">
                  <c:v>42321</c:v>
                </c:pt>
                <c:pt idx="863">
                  <c:v>42324</c:v>
                </c:pt>
                <c:pt idx="864">
                  <c:v>42325</c:v>
                </c:pt>
                <c:pt idx="865">
                  <c:v>42326</c:v>
                </c:pt>
                <c:pt idx="866">
                  <c:v>42327</c:v>
                </c:pt>
                <c:pt idx="867">
                  <c:v>42328</c:v>
                </c:pt>
                <c:pt idx="868">
                  <c:v>42331</c:v>
                </c:pt>
                <c:pt idx="869">
                  <c:v>42332</c:v>
                </c:pt>
                <c:pt idx="870">
                  <c:v>42333</c:v>
                </c:pt>
                <c:pt idx="871">
                  <c:v>42334</c:v>
                </c:pt>
                <c:pt idx="872">
                  <c:v>42335</c:v>
                </c:pt>
                <c:pt idx="873">
                  <c:v>42338</c:v>
                </c:pt>
                <c:pt idx="874">
                  <c:v>42339</c:v>
                </c:pt>
                <c:pt idx="875">
                  <c:v>42340</c:v>
                </c:pt>
                <c:pt idx="876">
                  <c:v>42341</c:v>
                </c:pt>
                <c:pt idx="877">
                  <c:v>42342</c:v>
                </c:pt>
                <c:pt idx="878">
                  <c:v>42345</c:v>
                </c:pt>
                <c:pt idx="879">
                  <c:v>42346</c:v>
                </c:pt>
                <c:pt idx="880">
                  <c:v>42347</c:v>
                </c:pt>
                <c:pt idx="881">
                  <c:v>42348</c:v>
                </c:pt>
                <c:pt idx="882">
                  <c:v>42349</c:v>
                </c:pt>
                <c:pt idx="883">
                  <c:v>42352</c:v>
                </c:pt>
                <c:pt idx="884">
                  <c:v>42353</c:v>
                </c:pt>
                <c:pt idx="885">
                  <c:v>42354</c:v>
                </c:pt>
                <c:pt idx="886">
                  <c:v>42355</c:v>
                </c:pt>
                <c:pt idx="887">
                  <c:v>42356</c:v>
                </c:pt>
                <c:pt idx="888">
                  <c:v>42359</c:v>
                </c:pt>
                <c:pt idx="889">
                  <c:v>42360</c:v>
                </c:pt>
                <c:pt idx="890">
                  <c:v>42361</c:v>
                </c:pt>
                <c:pt idx="891">
                  <c:v>42366</c:v>
                </c:pt>
                <c:pt idx="892">
                  <c:v>42367</c:v>
                </c:pt>
                <c:pt idx="893">
                  <c:v>42368</c:v>
                </c:pt>
                <c:pt idx="894">
                  <c:v>42369</c:v>
                </c:pt>
                <c:pt idx="895">
                  <c:v>42373</c:v>
                </c:pt>
                <c:pt idx="896">
                  <c:v>42374</c:v>
                </c:pt>
                <c:pt idx="897">
                  <c:v>42375</c:v>
                </c:pt>
                <c:pt idx="898">
                  <c:v>42376</c:v>
                </c:pt>
                <c:pt idx="899">
                  <c:v>42377</c:v>
                </c:pt>
                <c:pt idx="900">
                  <c:v>42380</c:v>
                </c:pt>
                <c:pt idx="901">
                  <c:v>42381</c:v>
                </c:pt>
                <c:pt idx="902">
                  <c:v>42382</c:v>
                </c:pt>
                <c:pt idx="903">
                  <c:v>42383</c:v>
                </c:pt>
                <c:pt idx="904">
                  <c:v>42384</c:v>
                </c:pt>
                <c:pt idx="905">
                  <c:v>42387</c:v>
                </c:pt>
                <c:pt idx="906">
                  <c:v>42388</c:v>
                </c:pt>
                <c:pt idx="907">
                  <c:v>42389</c:v>
                </c:pt>
                <c:pt idx="908">
                  <c:v>42390</c:v>
                </c:pt>
                <c:pt idx="909">
                  <c:v>42391</c:v>
                </c:pt>
                <c:pt idx="910">
                  <c:v>42395</c:v>
                </c:pt>
                <c:pt idx="911">
                  <c:v>42396</c:v>
                </c:pt>
                <c:pt idx="912">
                  <c:v>42397</c:v>
                </c:pt>
                <c:pt idx="913">
                  <c:v>42398</c:v>
                </c:pt>
                <c:pt idx="914">
                  <c:v>42402</c:v>
                </c:pt>
                <c:pt idx="915">
                  <c:v>42403</c:v>
                </c:pt>
                <c:pt idx="916">
                  <c:v>42404</c:v>
                </c:pt>
                <c:pt idx="917">
                  <c:v>42405</c:v>
                </c:pt>
                <c:pt idx="918">
                  <c:v>42408</c:v>
                </c:pt>
                <c:pt idx="919">
                  <c:v>42409</c:v>
                </c:pt>
                <c:pt idx="920">
                  <c:v>42410</c:v>
                </c:pt>
                <c:pt idx="921">
                  <c:v>42411</c:v>
                </c:pt>
                <c:pt idx="922">
                  <c:v>42412</c:v>
                </c:pt>
                <c:pt idx="923">
                  <c:v>42415</c:v>
                </c:pt>
                <c:pt idx="924">
                  <c:v>42416</c:v>
                </c:pt>
                <c:pt idx="925">
                  <c:v>42417</c:v>
                </c:pt>
                <c:pt idx="926">
                  <c:v>42418</c:v>
                </c:pt>
                <c:pt idx="927">
                  <c:v>42419</c:v>
                </c:pt>
                <c:pt idx="928">
                  <c:v>42422</c:v>
                </c:pt>
                <c:pt idx="929">
                  <c:v>42423</c:v>
                </c:pt>
                <c:pt idx="930">
                  <c:v>42424</c:v>
                </c:pt>
                <c:pt idx="931">
                  <c:v>42425</c:v>
                </c:pt>
                <c:pt idx="932">
                  <c:v>42426</c:v>
                </c:pt>
                <c:pt idx="933">
                  <c:v>42429</c:v>
                </c:pt>
                <c:pt idx="934">
                  <c:v>42430</c:v>
                </c:pt>
                <c:pt idx="935">
                  <c:v>42431</c:v>
                </c:pt>
                <c:pt idx="936">
                  <c:v>42432</c:v>
                </c:pt>
                <c:pt idx="937">
                  <c:v>42433</c:v>
                </c:pt>
                <c:pt idx="938">
                  <c:v>42436</c:v>
                </c:pt>
                <c:pt idx="939">
                  <c:v>42437</c:v>
                </c:pt>
                <c:pt idx="940">
                  <c:v>42438</c:v>
                </c:pt>
                <c:pt idx="941">
                  <c:v>42439</c:v>
                </c:pt>
                <c:pt idx="942">
                  <c:v>42440</c:v>
                </c:pt>
                <c:pt idx="943">
                  <c:v>42443</c:v>
                </c:pt>
                <c:pt idx="944">
                  <c:v>42444</c:v>
                </c:pt>
                <c:pt idx="945">
                  <c:v>42445</c:v>
                </c:pt>
                <c:pt idx="946">
                  <c:v>42446</c:v>
                </c:pt>
                <c:pt idx="947">
                  <c:v>42447</c:v>
                </c:pt>
                <c:pt idx="948">
                  <c:v>42450</c:v>
                </c:pt>
                <c:pt idx="949">
                  <c:v>42451</c:v>
                </c:pt>
                <c:pt idx="950">
                  <c:v>42452</c:v>
                </c:pt>
                <c:pt idx="951">
                  <c:v>42453</c:v>
                </c:pt>
                <c:pt idx="952">
                  <c:v>42454</c:v>
                </c:pt>
                <c:pt idx="953">
                  <c:v>42457</c:v>
                </c:pt>
                <c:pt idx="954">
                  <c:v>42458</c:v>
                </c:pt>
                <c:pt idx="955">
                  <c:v>42459</c:v>
                </c:pt>
                <c:pt idx="956">
                  <c:v>42460</c:v>
                </c:pt>
                <c:pt idx="957">
                  <c:v>42461</c:v>
                </c:pt>
                <c:pt idx="958">
                  <c:v>42464</c:v>
                </c:pt>
                <c:pt idx="959">
                  <c:v>42465</c:v>
                </c:pt>
                <c:pt idx="960">
                  <c:v>42466</c:v>
                </c:pt>
                <c:pt idx="961">
                  <c:v>42467</c:v>
                </c:pt>
                <c:pt idx="962">
                  <c:v>42468</c:v>
                </c:pt>
                <c:pt idx="963">
                  <c:v>42471</c:v>
                </c:pt>
                <c:pt idx="964">
                  <c:v>42472</c:v>
                </c:pt>
                <c:pt idx="965">
                  <c:v>42473</c:v>
                </c:pt>
                <c:pt idx="966">
                  <c:v>42474</c:v>
                </c:pt>
                <c:pt idx="967">
                  <c:v>42475</c:v>
                </c:pt>
                <c:pt idx="968">
                  <c:v>42478</c:v>
                </c:pt>
                <c:pt idx="969">
                  <c:v>42479</c:v>
                </c:pt>
                <c:pt idx="970">
                  <c:v>42480</c:v>
                </c:pt>
                <c:pt idx="971">
                  <c:v>42481</c:v>
                </c:pt>
                <c:pt idx="972">
                  <c:v>42482</c:v>
                </c:pt>
                <c:pt idx="973">
                  <c:v>42485</c:v>
                </c:pt>
                <c:pt idx="974">
                  <c:v>42486</c:v>
                </c:pt>
                <c:pt idx="975">
                  <c:v>42487</c:v>
                </c:pt>
                <c:pt idx="976">
                  <c:v>42488</c:v>
                </c:pt>
                <c:pt idx="977">
                  <c:v>42489</c:v>
                </c:pt>
                <c:pt idx="978">
                  <c:v>42493</c:v>
                </c:pt>
                <c:pt idx="979">
                  <c:v>42494</c:v>
                </c:pt>
                <c:pt idx="980">
                  <c:v>42495</c:v>
                </c:pt>
                <c:pt idx="981">
                  <c:v>42496</c:v>
                </c:pt>
                <c:pt idx="982">
                  <c:v>42499</c:v>
                </c:pt>
                <c:pt idx="983">
                  <c:v>42500</c:v>
                </c:pt>
                <c:pt idx="984">
                  <c:v>42501</c:v>
                </c:pt>
                <c:pt idx="985">
                  <c:v>42502</c:v>
                </c:pt>
                <c:pt idx="986">
                  <c:v>42503</c:v>
                </c:pt>
                <c:pt idx="987">
                  <c:v>42506</c:v>
                </c:pt>
                <c:pt idx="988">
                  <c:v>42507</c:v>
                </c:pt>
                <c:pt idx="989">
                  <c:v>42508</c:v>
                </c:pt>
                <c:pt idx="990">
                  <c:v>42509</c:v>
                </c:pt>
                <c:pt idx="991">
                  <c:v>42510</c:v>
                </c:pt>
                <c:pt idx="992">
                  <c:v>42513</c:v>
                </c:pt>
                <c:pt idx="993">
                  <c:v>42514</c:v>
                </c:pt>
                <c:pt idx="994">
                  <c:v>42515</c:v>
                </c:pt>
                <c:pt idx="995">
                  <c:v>42516</c:v>
                </c:pt>
                <c:pt idx="996">
                  <c:v>42517</c:v>
                </c:pt>
                <c:pt idx="997">
                  <c:v>42520</c:v>
                </c:pt>
                <c:pt idx="998">
                  <c:v>42521</c:v>
                </c:pt>
                <c:pt idx="999">
                  <c:v>42522</c:v>
                </c:pt>
                <c:pt idx="1000">
                  <c:v>42523</c:v>
                </c:pt>
                <c:pt idx="1001">
                  <c:v>42524</c:v>
                </c:pt>
                <c:pt idx="1002">
                  <c:v>42527</c:v>
                </c:pt>
                <c:pt idx="1003">
                  <c:v>42528</c:v>
                </c:pt>
                <c:pt idx="1004">
                  <c:v>42529</c:v>
                </c:pt>
                <c:pt idx="1005">
                  <c:v>42530</c:v>
                </c:pt>
                <c:pt idx="1006">
                  <c:v>42531</c:v>
                </c:pt>
                <c:pt idx="1007">
                  <c:v>42534</c:v>
                </c:pt>
                <c:pt idx="1008">
                  <c:v>42535</c:v>
                </c:pt>
                <c:pt idx="1009">
                  <c:v>42536</c:v>
                </c:pt>
                <c:pt idx="1010">
                  <c:v>42537</c:v>
                </c:pt>
                <c:pt idx="1011">
                  <c:v>42538</c:v>
                </c:pt>
                <c:pt idx="1012">
                  <c:v>42541</c:v>
                </c:pt>
                <c:pt idx="1013">
                  <c:v>42542</c:v>
                </c:pt>
                <c:pt idx="1014">
                  <c:v>42544</c:v>
                </c:pt>
                <c:pt idx="1015">
                  <c:v>42545</c:v>
                </c:pt>
                <c:pt idx="1016">
                  <c:v>42548</c:v>
                </c:pt>
                <c:pt idx="1017">
                  <c:v>42549</c:v>
                </c:pt>
                <c:pt idx="1018">
                  <c:v>42550</c:v>
                </c:pt>
                <c:pt idx="1019">
                  <c:v>42551</c:v>
                </c:pt>
                <c:pt idx="1020">
                  <c:v>42552</c:v>
                </c:pt>
                <c:pt idx="1021">
                  <c:v>42555</c:v>
                </c:pt>
                <c:pt idx="1022">
                  <c:v>42556</c:v>
                </c:pt>
                <c:pt idx="1023">
                  <c:v>42557</c:v>
                </c:pt>
                <c:pt idx="1024">
                  <c:v>42558</c:v>
                </c:pt>
                <c:pt idx="1025">
                  <c:v>42559</c:v>
                </c:pt>
                <c:pt idx="1026">
                  <c:v>42562</c:v>
                </c:pt>
                <c:pt idx="1027">
                  <c:v>42563</c:v>
                </c:pt>
                <c:pt idx="1028">
                  <c:v>42564</c:v>
                </c:pt>
                <c:pt idx="1029">
                  <c:v>42565</c:v>
                </c:pt>
                <c:pt idx="1030">
                  <c:v>42566</c:v>
                </c:pt>
                <c:pt idx="1031">
                  <c:v>42569</c:v>
                </c:pt>
                <c:pt idx="1032">
                  <c:v>42570</c:v>
                </c:pt>
                <c:pt idx="1033">
                  <c:v>42571</c:v>
                </c:pt>
                <c:pt idx="1034">
                  <c:v>42572</c:v>
                </c:pt>
                <c:pt idx="1035">
                  <c:v>42573</c:v>
                </c:pt>
                <c:pt idx="1036">
                  <c:v>42576</c:v>
                </c:pt>
                <c:pt idx="1037">
                  <c:v>42577</c:v>
                </c:pt>
                <c:pt idx="1038">
                  <c:v>42578</c:v>
                </c:pt>
                <c:pt idx="1039">
                  <c:v>42579</c:v>
                </c:pt>
                <c:pt idx="1040">
                  <c:v>42580</c:v>
                </c:pt>
                <c:pt idx="1041">
                  <c:v>42583</c:v>
                </c:pt>
                <c:pt idx="1042">
                  <c:v>42584</c:v>
                </c:pt>
                <c:pt idx="1043">
                  <c:v>42585</c:v>
                </c:pt>
                <c:pt idx="1044">
                  <c:v>42586</c:v>
                </c:pt>
                <c:pt idx="1045">
                  <c:v>42587</c:v>
                </c:pt>
                <c:pt idx="1046">
                  <c:v>42590</c:v>
                </c:pt>
                <c:pt idx="1047">
                  <c:v>42591</c:v>
                </c:pt>
                <c:pt idx="1048">
                  <c:v>42592</c:v>
                </c:pt>
                <c:pt idx="1049">
                  <c:v>42593</c:v>
                </c:pt>
                <c:pt idx="1050">
                  <c:v>42594</c:v>
                </c:pt>
                <c:pt idx="1051">
                  <c:v>42597</c:v>
                </c:pt>
                <c:pt idx="1052">
                  <c:v>42598</c:v>
                </c:pt>
                <c:pt idx="1053">
                  <c:v>42599</c:v>
                </c:pt>
                <c:pt idx="1054">
                  <c:v>42600</c:v>
                </c:pt>
                <c:pt idx="1055">
                  <c:v>42601</c:v>
                </c:pt>
                <c:pt idx="1056">
                  <c:v>42604</c:v>
                </c:pt>
                <c:pt idx="1057">
                  <c:v>42605</c:v>
                </c:pt>
                <c:pt idx="1058">
                  <c:v>42606</c:v>
                </c:pt>
                <c:pt idx="1059">
                  <c:v>42607</c:v>
                </c:pt>
                <c:pt idx="1060">
                  <c:v>42608</c:v>
                </c:pt>
                <c:pt idx="1061">
                  <c:v>42611</c:v>
                </c:pt>
                <c:pt idx="1062">
                  <c:v>42612</c:v>
                </c:pt>
                <c:pt idx="1063">
                  <c:v>42614</c:v>
                </c:pt>
                <c:pt idx="1064">
                  <c:v>42615</c:v>
                </c:pt>
                <c:pt idx="1065">
                  <c:v>42618</c:v>
                </c:pt>
                <c:pt idx="1066">
                  <c:v>42619</c:v>
                </c:pt>
                <c:pt idx="1067">
                  <c:v>42620</c:v>
                </c:pt>
                <c:pt idx="1068">
                  <c:v>42621</c:v>
                </c:pt>
                <c:pt idx="1069">
                  <c:v>42622</c:v>
                </c:pt>
                <c:pt idx="1070">
                  <c:v>42626</c:v>
                </c:pt>
                <c:pt idx="1071">
                  <c:v>42627</c:v>
                </c:pt>
                <c:pt idx="1072">
                  <c:v>42628</c:v>
                </c:pt>
                <c:pt idx="1073">
                  <c:v>42632</c:v>
                </c:pt>
                <c:pt idx="1074">
                  <c:v>42633</c:v>
                </c:pt>
                <c:pt idx="1075">
                  <c:v>42634</c:v>
                </c:pt>
                <c:pt idx="1076">
                  <c:v>42635</c:v>
                </c:pt>
                <c:pt idx="1077">
                  <c:v>42636</c:v>
                </c:pt>
                <c:pt idx="1078">
                  <c:v>42639</c:v>
                </c:pt>
                <c:pt idx="1079">
                  <c:v>42640</c:v>
                </c:pt>
                <c:pt idx="1080">
                  <c:v>42641</c:v>
                </c:pt>
                <c:pt idx="1081">
                  <c:v>42642</c:v>
                </c:pt>
                <c:pt idx="1082">
                  <c:v>42643</c:v>
                </c:pt>
                <c:pt idx="1083">
                  <c:v>42647</c:v>
                </c:pt>
                <c:pt idx="1084">
                  <c:v>42648</c:v>
                </c:pt>
                <c:pt idx="1085">
                  <c:v>42649</c:v>
                </c:pt>
                <c:pt idx="1086">
                  <c:v>42650</c:v>
                </c:pt>
                <c:pt idx="1087">
                  <c:v>42653</c:v>
                </c:pt>
                <c:pt idx="1088">
                  <c:v>42654</c:v>
                </c:pt>
                <c:pt idx="1089">
                  <c:v>42655</c:v>
                </c:pt>
                <c:pt idx="1090">
                  <c:v>42656</c:v>
                </c:pt>
                <c:pt idx="1091">
                  <c:v>42657</c:v>
                </c:pt>
                <c:pt idx="1092">
                  <c:v>42660</c:v>
                </c:pt>
                <c:pt idx="1093">
                  <c:v>42661</c:v>
                </c:pt>
                <c:pt idx="1094">
                  <c:v>42662</c:v>
                </c:pt>
                <c:pt idx="1095">
                  <c:v>42663</c:v>
                </c:pt>
                <c:pt idx="1096">
                  <c:v>42664</c:v>
                </c:pt>
                <c:pt idx="1097">
                  <c:v>42667</c:v>
                </c:pt>
                <c:pt idx="1098">
                  <c:v>42668</c:v>
                </c:pt>
                <c:pt idx="1099">
                  <c:v>42669</c:v>
                </c:pt>
                <c:pt idx="1100">
                  <c:v>42670</c:v>
                </c:pt>
                <c:pt idx="1101">
                  <c:v>42671</c:v>
                </c:pt>
                <c:pt idx="1102">
                  <c:v>42674</c:v>
                </c:pt>
                <c:pt idx="1103">
                  <c:v>42675</c:v>
                </c:pt>
                <c:pt idx="1104">
                  <c:v>42676</c:v>
                </c:pt>
                <c:pt idx="1105">
                  <c:v>42677</c:v>
                </c:pt>
                <c:pt idx="1106">
                  <c:v>42678</c:v>
                </c:pt>
                <c:pt idx="1107">
                  <c:v>42681</c:v>
                </c:pt>
                <c:pt idx="1108">
                  <c:v>42682</c:v>
                </c:pt>
                <c:pt idx="1109">
                  <c:v>42683</c:v>
                </c:pt>
                <c:pt idx="1110">
                  <c:v>42684</c:v>
                </c:pt>
                <c:pt idx="1111">
                  <c:v>42685</c:v>
                </c:pt>
                <c:pt idx="1112">
                  <c:v>42688</c:v>
                </c:pt>
                <c:pt idx="1113">
                  <c:v>42689</c:v>
                </c:pt>
                <c:pt idx="1114">
                  <c:v>42690</c:v>
                </c:pt>
                <c:pt idx="1115">
                  <c:v>42691</c:v>
                </c:pt>
                <c:pt idx="1116">
                  <c:v>42692</c:v>
                </c:pt>
                <c:pt idx="1117">
                  <c:v>42695</c:v>
                </c:pt>
                <c:pt idx="1118">
                  <c:v>42696</c:v>
                </c:pt>
                <c:pt idx="1119">
                  <c:v>42697</c:v>
                </c:pt>
                <c:pt idx="1120">
                  <c:v>42698</c:v>
                </c:pt>
                <c:pt idx="1121">
                  <c:v>42699</c:v>
                </c:pt>
                <c:pt idx="1122">
                  <c:v>42702</c:v>
                </c:pt>
                <c:pt idx="1123">
                  <c:v>42703</c:v>
                </c:pt>
                <c:pt idx="1124">
                  <c:v>42704</c:v>
                </c:pt>
                <c:pt idx="1125">
                  <c:v>42705</c:v>
                </c:pt>
                <c:pt idx="1126">
                  <c:v>42706</c:v>
                </c:pt>
                <c:pt idx="1127">
                  <c:v>42709</c:v>
                </c:pt>
                <c:pt idx="1128">
                  <c:v>42710</c:v>
                </c:pt>
                <c:pt idx="1129">
                  <c:v>42711</c:v>
                </c:pt>
                <c:pt idx="1130">
                  <c:v>42712</c:v>
                </c:pt>
                <c:pt idx="1131">
                  <c:v>42713</c:v>
                </c:pt>
                <c:pt idx="1132">
                  <c:v>42717</c:v>
                </c:pt>
                <c:pt idx="1133">
                  <c:v>42718</c:v>
                </c:pt>
                <c:pt idx="1134">
                  <c:v>42719</c:v>
                </c:pt>
                <c:pt idx="1135">
                  <c:v>42720</c:v>
                </c:pt>
                <c:pt idx="1136">
                  <c:v>42723</c:v>
                </c:pt>
                <c:pt idx="1137">
                  <c:v>42724</c:v>
                </c:pt>
                <c:pt idx="1138">
                  <c:v>42725</c:v>
                </c:pt>
                <c:pt idx="1139">
                  <c:v>42726</c:v>
                </c:pt>
                <c:pt idx="1140">
                  <c:v>42727</c:v>
                </c:pt>
                <c:pt idx="1141">
                  <c:v>42731</c:v>
                </c:pt>
                <c:pt idx="1142">
                  <c:v>42732</c:v>
                </c:pt>
                <c:pt idx="1143">
                  <c:v>42733</c:v>
                </c:pt>
                <c:pt idx="1144">
                  <c:v>42734</c:v>
                </c:pt>
                <c:pt idx="1145">
                  <c:v>42737</c:v>
                </c:pt>
                <c:pt idx="1146">
                  <c:v>42738</c:v>
                </c:pt>
                <c:pt idx="1147">
                  <c:v>42739</c:v>
                </c:pt>
                <c:pt idx="1148">
                  <c:v>42740</c:v>
                </c:pt>
                <c:pt idx="1149">
                  <c:v>42741</c:v>
                </c:pt>
                <c:pt idx="1150">
                  <c:v>42744</c:v>
                </c:pt>
                <c:pt idx="1151">
                  <c:v>42745</c:v>
                </c:pt>
                <c:pt idx="1152">
                  <c:v>42746</c:v>
                </c:pt>
                <c:pt idx="1153">
                  <c:v>42747</c:v>
                </c:pt>
                <c:pt idx="1154">
                  <c:v>42748</c:v>
                </c:pt>
                <c:pt idx="1155">
                  <c:v>42751</c:v>
                </c:pt>
                <c:pt idx="1156">
                  <c:v>42752</c:v>
                </c:pt>
                <c:pt idx="1157">
                  <c:v>42753</c:v>
                </c:pt>
                <c:pt idx="1158">
                  <c:v>42754</c:v>
                </c:pt>
                <c:pt idx="1159">
                  <c:v>42755</c:v>
                </c:pt>
                <c:pt idx="1160">
                  <c:v>42758</c:v>
                </c:pt>
                <c:pt idx="1161">
                  <c:v>42759</c:v>
                </c:pt>
                <c:pt idx="1162">
                  <c:v>42760</c:v>
                </c:pt>
                <c:pt idx="1163">
                  <c:v>42761</c:v>
                </c:pt>
                <c:pt idx="1164">
                  <c:v>42762</c:v>
                </c:pt>
                <c:pt idx="1165">
                  <c:v>42766</c:v>
                </c:pt>
                <c:pt idx="1166">
                  <c:v>42768</c:v>
                </c:pt>
                <c:pt idx="1167">
                  <c:v>42769</c:v>
                </c:pt>
                <c:pt idx="1168">
                  <c:v>42772</c:v>
                </c:pt>
                <c:pt idx="1169">
                  <c:v>42773</c:v>
                </c:pt>
                <c:pt idx="1170">
                  <c:v>42774</c:v>
                </c:pt>
                <c:pt idx="1171">
                  <c:v>42776</c:v>
                </c:pt>
                <c:pt idx="1172">
                  <c:v>42779</c:v>
                </c:pt>
                <c:pt idx="1173">
                  <c:v>42780</c:v>
                </c:pt>
                <c:pt idx="1174">
                  <c:v>42781</c:v>
                </c:pt>
                <c:pt idx="1175">
                  <c:v>42782</c:v>
                </c:pt>
                <c:pt idx="1176">
                  <c:v>42783</c:v>
                </c:pt>
                <c:pt idx="1177">
                  <c:v>42786</c:v>
                </c:pt>
                <c:pt idx="1178">
                  <c:v>42787</c:v>
                </c:pt>
                <c:pt idx="1179">
                  <c:v>42788</c:v>
                </c:pt>
                <c:pt idx="1180">
                  <c:v>42789</c:v>
                </c:pt>
                <c:pt idx="1181">
                  <c:v>42790</c:v>
                </c:pt>
                <c:pt idx="1182">
                  <c:v>42793</c:v>
                </c:pt>
                <c:pt idx="1183">
                  <c:v>42794</c:v>
                </c:pt>
                <c:pt idx="1184">
                  <c:v>42795</c:v>
                </c:pt>
                <c:pt idx="1185">
                  <c:v>42796</c:v>
                </c:pt>
                <c:pt idx="1186">
                  <c:v>42797</c:v>
                </c:pt>
                <c:pt idx="1187">
                  <c:v>42800</c:v>
                </c:pt>
                <c:pt idx="1188">
                  <c:v>42801</c:v>
                </c:pt>
                <c:pt idx="1189">
                  <c:v>42802</c:v>
                </c:pt>
                <c:pt idx="1190">
                  <c:v>42803</c:v>
                </c:pt>
                <c:pt idx="1191">
                  <c:v>42804</c:v>
                </c:pt>
                <c:pt idx="1192">
                  <c:v>42807</c:v>
                </c:pt>
                <c:pt idx="1193">
                  <c:v>42808</c:v>
                </c:pt>
                <c:pt idx="1194">
                  <c:v>42809</c:v>
                </c:pt>
                <c:pt idx="1195">
                  <c:v>42810</c:v>
                </c:pt>
                <c:pt idx="1196">
                  <c:v>42811</c:v>
                </c:pt>
                <c:pt idx="1197">
                  <c:v>42814</c:v>
                </c:pt>
                <c:pt idx="1198">
                  <c:v>42815</c:v>
                </c:pt>
                <c:pt idx="1199">
                  <c:v>42816</c:v>
                </c:pt>
                <c:pt idx="1200">
                  <c:v>42817</c:v>
                </c:pt>
                <c:pt idx="1201">
                  <c:v>42818</c:v>
                </c:pt>
                <c:pt idx="1202">
                  <c:v>42821</c:v>
                </c:pt>
                <c:pt idx="1203">
                  <c:v>42822</c:v>
                </c:pt>
                <c:pt idx="1204">
                  <c:v>42823</c:v>
                </c:pt>
                <c:pt idx="1205">
                  <c:v>42824</c:v>
                </c:pt>
                <c:pt idx="1206">
                  <c:v>42825</c:v>
                </c:pt>
                <c:pt idx="1207">
                  <c:v>42828</c:v>
                </c:pt>
                <c:pt idx="1208">
                  <c:v>42829</c:v>
                </c:pt>
                <c:pt idx="1209">
                  <c:v>42830</c:v>
                </c:pt>
                <c:pt idx="1210">
                  <c:v>42831</c:v>
                </c:pt>
                <c:pt idx="1211">
                  <c:v>42832</c:v>
                </c:pt>
                <c:pt idx="1212">
                  <c:v>42835</c:v>
                </c:pt>
                <c:pt idx="1213">
                  <c:v>42836</c:v>
                </c:pt>
                <c:pt idx="1214">
                  <c:v>42837</c:v>
                </c:pt>
                <c:pt idx="1215">
                  <c:v>42838</c:v>
                </c:pt>
                <c:pt idx="1216">
                  <c:v>42839</c:v>
                </c:pt>
                <c:pt idx="1217">
                  <c:v>42842</c:v>
                </c:pt>
                <c:pt idx="1218">
                  <c:v>42843</c:v>
                </c:pt>
                <c:pt idx="1219">
                  <c:v>42844</c:v>
                </c:pt>
                <c:pt idx="1220">
                  <c:v>42845</c:v>
                </c:pt>
                <c:pt idx="1221">
                  <c:v>42846</c:v>
                </c:pt>
                <c:pt idx="1222">
                  <c:v>42849</c:v>
                </c:pt>
                <c:pt idx="1223">
                  <c:v>42850</c:v>
                </c:pt>
                <c:pt idx="1224">
                  <c:v>42851</c:v>
                </c:pt>
                <c:pt idx="1225">
                  <c:v>42852</c:v>
                </c:pt>
                <c:pt idx="1226">
                  <c:v>42853</c:v>
                </c:pt>
                <c:pt idx="1227">
                  <c:v>42857</c:v>
                </c:pt>
                <c:pt idx="1228">
                  <c:v>42858</c:v>
                </c:pt>
                <c:pt idx="1229">
                  <c:v>42859</c:v>
                </c:pt>
                <c:pt idx="1230">
                  <c:v>42860</c:v>
                </c:pt>
                <c:pt idx="1231">
                  <c:v>42863</c:v>
                </c:pt>
                <c:pt idx="1232">
                  <c:v>42864</c:v>
                </c:pt>
                <c:pt idx="1233">
                  <c:v>42866</c:v>
                </c:pt>
                <c:pt idx="1234">
                  <c:v>42867</c:v>
                </c:pt>
                <c:pt idx="1235">
                  <c:v>42870</c:v>
                </c:pt>
              </c:numCache>
            </c:numRef>
          </c:cat>
          <c:val>
            <c:numRef>
              <c:f>'Hard Input'!$O$7:$O$1242</c:f>
              <c:numCache>
                <c:formatCode>General</c:formatCode>
                <c:ptCount val="1236"/>
                <c:pt idx="0">
                  <c:v>6004400</c:v>
                </c:pt>
                <c:pt idx="1">
                  <c:v>4571800</c:v>
                </c:pt>
                <c:pt idx="2">
                  <c:v>3356600</c:v>
                </c:pt>
                <c:pt idx="3">
                  <c:v>1275500</c:v>
                </c:pt>
                <c:pt idx="4">
                  <c:v>2525000</c:v>
                </c:pt>
                <c:pt idx="5">
                  <c:v>3235300</c:v>
                </c:pt>
                <c:pt idx="6">
                  <c:v>1747200</c:v>
                </c:pt>
                <c:pt idx="7">
                  <c:v>1072900</c:v>
                </c:pt>
                <c:pt idx="8">
                  <c:v>657800</c:v>
                </c:pt>
                <c:pt idx="9">
                  <c:v>1551500</c:v>
                </c:pt>
                <c:pt idx="10">
                  <c:v>4808300</c:v>
                </c:pt>
                <c:pt idx="11">
                  <c:v>8092700</c:v>
                </c:pt>
                <c:pt idx="12">
                  <c:v>5215600</c:v>
                </c:pt>
                <c:pt idx="13">
                  <c:v>4794700</c:v>
                </c:pt>
                <c:pt idx="14">
                  <c:v>4448200</c:v>
                </c:pt>
                <c:pt idx="15">
                  <c:v>5881400</c:v>
                </c:pt>
                <c:pt idx="16">
                  <c:v>3199000</c:v>
                </c:pt>
                <c:pt idx="17">
                  <c:v>1510400</c:v>
                </c:pt>
                <c:pt idx="18">
                  <c:v>4618700</c:v>
                </c:pt>
                <c:pt idx="19">
                  <c:v>3508600</c:v>
                </c:pt>
                <c:pt idx="20">
                  <c:v>3615800</c:v>
                </c:pt>
                <c:pt idx="21">
                  <c:v>4160800</c:v>
                </c:pt>
                <c:pt idx="22">
                  <c:v>5952100</c:v>
                </c:pt>
                <c:pt idx="23">
                  <c:v>1060800</c:v>
                </c:pt>
                <c:pt idx="24">
                  <c:v>2823100</c:v>
                </c:pt>
                <c:pt idx="25">
                  <c:v>2019800</c:v>
                </c:pt>
                <c:pt idx="26">
                  <c:v>1678300</c:v>
                </c:pt>
                <c:pt idx="27">
                  <c:v>2928900</c:v>
                </c:pt>
                <c:pt idx="28">
                  <c:v>826500</c:v>
                </c:pt>
                <c:pt idx="29">
                  <c:v>5736800</c:v>
                </c:pt>
                <c:pt idx="30">
                  <c:v>1881500</c:v>
                </c:pt>
                <c:pt idx="31">
                  <c:v>1682100</c:v>
                </c:pt>
                <c:pt idx="32">
                  <c:v>4890700</c:v>
                </c:pt>
                <c:pt idx="33">
                  <c:v>1835400</c:v>
                </c:pt>
                <c:pt idx="34">
                  <c:v>4496900</c:v>
                </c:pt>
                <c:pt idx="35">
                  <c:v>3652900</c:v>
                </c:pt>
                <c:pt idx="36">
                  <c:v>2880600</c:v>
                </c:pt>
                <c:pt idx="37">
                  <c:v>3709700</c:v>
                </c:pt>
                <c:pt idx="38">
                  <c:v>1792000</c:v>
                </c:pt>
                <c:pt idx="39">
                  <c:v>2378600</c:v>
                </c:pt>
                <c:pt idx="40">
                  <c:v>2901800</c:v>
                </c:pt>
                <c:pt idx="41">
                  <c:v>777700</c:v>
                </c:pt>
                <c:pt idx="42">
                  <c:v>1328700</c:v>
                </c:pt>
                <c:pt idx="43">
                  <c:v>1840600</c:v>
                </c:pt>
                <c:pt idx="44">
                  <c:v>3871900</c:v>
                </c:pt>
                <c:pt idx="45">
                  <c:v>2306500</c:v>
                </c:pt>
                <c:pt idx="46">
                  <c:v>2359600</c:v>
                </c:pt>
                <c:pt idx="47">
                  <c:v>3531800</c:v>
                </c:pt>
                <c:pt idx="48">
                  <c:v>1747400</c:v>
                </c:pt>
                <c:pt idx="49">
                  <c:v>3029700</c:v>
                </c:pt>
                <c:pt idx="50">
                  <c:v>2984100</c:v>
                </c:pt>
                <c:pt idx="51">
                  <c:v>9015000</c:v>
                </c:pt>
                <c:pt idx="52">
                  <c:v>7701500</c:v>
                </c:pt>
                <c:pt idx="53">
                  <c:v>8591300</c:v>
                </c:pt>
                <c:pt idx="54">
                  <c:v>7254600</c:v>
                </c:pt>
                <c:pt idx="55">
                  <c:v>11921800</c:v>
                </c:pt>
                <c:pt idx="56">
                  <c:v>3885000</c:v>
                </c:pt>
                <c:pt idx="57">
                  <c:v>3352600</c:v>
                </c:pt>
                <c:pt idx="58">
                  <c:v>2113700</c:v>
                </c:pt>
                <c:pt idx="59">
                  <c:v>6654500</c:v>
                </c:pt>
                <c:pt idx="60">
                  <c:v>4793000</c:v>
                </c:pt>
                <c:pt idx="61">
                  <c:v>6374600</c:v>
                </c:pt>
                <c:pt idx="62">
                  <c:v>4243800</c:v>
                </c:pt>
                <c:pt idx="63">
                  <c:v>3001700</c:v>
                </c:pt>
                <c:pt idx="64">
                  <c:v>2885700</c:v>
                </c:pt>
                <c:pt idx="65">
                  <c:v>2682000</c:v>
                </c:pt>
                <c:pt idx="66">
                  <c:v>1840600</c:v>
                </c:pt>
                <c:pt idx="67">
                  <c:v>2189800</c:v>
                </c:pt>
                <c:pt idx="68">
                  <c:v>2887800</c:v>
                </c:pt>
                <c:pt idx="69">
                  <c:v>1251800</c:v>
                </c:pt>
                <c:pt idx="70">
                  <c:v>3264800</c:v>
                </c:pt>
                <c:pt idx="71">
                  <c:v>1376000</c:v>
                </c:pt>
                <c:pt idx="72">
                  <c:v>1430400</c:v>
                </c:pt>
                <c:pt idx="73">
                  <c:v>5503500</c:v>
                </c:pt>
                <c:pt idx="74">
                  <c:v>12450100</c:v>
                </c:pt>
                <c:pt idx="75">
                  <c:v>4528600</c:v>
                </c:pt>
                <c:pt idx="76">
                  <c:v>2901600</c:v>
                </c:pt>
                <c:pt idx="77">
                  <c:v>6715000</c:v>
                </c:pt>
                <c:pt idx="78">
                  <c:v>5662800</c:v>
                </c:pt>
                <c:pt idx="79">
                  <c:v>5405400</c:v>
                </c:pt>
                <c:pt idx="80">
                  <c:v>2756500</c:v>
                </c:pt>
                <c:pt idx="81">
                  <c:v>2921900</c:v>
                </c:pt>
                <c:pt idx="82">
                  <c:v>2952500</c:v>
                </c:pt>
                <c:pt idx="83">
                  <c:v>5712700</c:v>
                </c:pt>
                <c:pt idx="84">
                  <c:v>4916000</c:v>
                </c:pt>
                <c:pt idx="85">
                  <c:v>5878300</c:v>
                </c:pt>
                <c:pt idx="86">
                  <c:v>5630800</c:v>
                </c:pt>
                <c:pt idx="87">
                  <c:v>7779400</c:v>
                </c:pt>
                <c:pt idx="88">
                  <c:v>7204200</c:v>
                </c:pt>
                <c:pt idx="89">
                  <c:v>6862400</c:v>
                </c:pt>
                <c:pt idx="90">
                  <c:v>4092300</c:v>
                </c:pt>
                <c:pt idx="91">
                  <c:v>4815600</c:v>
                </c:pt>
                <c:pt idx="92">
                  <c:v>5496400</c:v>
                </c:pt>
                <c:pt idx="93">
                  <c:v>8296800</c:v>
                </c:pt>
                <c:pt idx="94">
                  <c:v>6619300</c:v>
                </c:pt>
                <c:pt idx="95">
                  <c:v>5367800</c:v>
                </c:pt>
                <c:pt idx="96">
                  <c:v>7620400</c:v>
                </c:pt>
                <c:pt idx="97">
                  <c:v>6964800</c:v>
                </c:pt>
                <c:pt idx="98">
                  <c:v>3722000</c:v>
                </c:pt>
                <c:pt idx="99">
                  <c:v>4415700</c:v>
                </c:pt>
                <c:pt idx="100">
                  <c:v>9076300</c:v>
                </c:pt>
                <c:pt idx="101">
                  <c:v>4858300</c:v>
                </c:pt>
                <c:pt idx="102">
                  <c:v>2243200</c:v>
                </c:pt>
                <c:pt idx="103">
                  <c:v>2388800</c:v>
                </c:pt>
                <c:pt idx="104">
                  <c:v>2731300</c:v>
                </c:pt>
                <c:pt idx="105">
                  <c:v>3823000</c:v>
                </c:pt>
                <c:pt idx="106">
                  <c:v>7459800</c:v>
                </c:pt>
                <c:pt idx="107">
                  <c:v>4763700</c:v>
                </c:pt>
                <c:pt idx="108">
                  <c:v>5151800</c:v>
                </c:pt>
                <c:pt idx="109">
                  <c:v>2725100</c:v>
                </c:pt>
                <c:pt idx="110">
                  <c:v>2382500</c:v>
                </c:pt>
                <c:pt idx="111">
                  <c:v>1269000</c:v>
                </c:pt>
                <c:pt idx="112">
                  <c:v>3080100</c:v>
                </c:pt>
                <c:pt idx="113">
                  <c:v>4048300</c:v>
                </c:pt>
                <c:pt idx="114">
                  <c:v>2046000</c:v>
                </c:pt>
                <c:pt idx="115">
                  <c:v>4452300</c:v>
                </c:pt>
                <c:pt idx="116">
                  <c:v>2018600</c:v>
                </c:pt>
                <c:pt idx="117">
                  <c:v>6868300</c:v>
                </c:pt>
                <c:pt idx="118">
                  <c:v>3830500</c:v>
                </c:pt>
                <c:pt idx="119">
                  <c:v>3992600</c:v>
                </c:pt>
                <c:pt idx="120">
                  <c:v>7987000</c:v>
                </c:pt>
                <c:pt idx="121">
                  <c:v>6221000</c:v>
                </c:pt>
                <c:pt idx="122">
                  <c:v>9015300</c:v>
                </c:pt>
                <c:pt idx="123">
                  <c:v>3707200</c:v>
                </c:pt>
                <c:pt idx="124">
                  <c:v>5996000</c:v>
                </c:pt>
                <c:pt idx="125">
                  <c:v>8324800</c:v>
                </c:pt>
                <c:pt idx="126">
                  <c:v>6030000</c:v>
                </c:pt>
                <c:pt idx="127">
                  <c:v>2809300</c:v>
                </c:pt>
                <c:pt idx="128">
                  <c:v>5093500</c:v>
                </c:pt>
                <c:pt idx="129">
                  <c:v>3487700</c:v>
                </c:pt>
                <c:pt idx="130">
                  <c:v>3473900</c:v>
                </c:pt>
                <c:pt idx="131">
                  <c:v>3895300</c:v>
                </c:pt>
                <c:pt idx="132">
                  <c:v>5318400</c:v>
                </c:pt>
                <c:pt idx="133">
                  <c:v>4334600</c:v>
                </c:pt>
                <c:pt idx="134">
                  <c:v>5362800</c:v>
                </c:pt>
                <c:pt idx="135">
                  <c:v>10453400</c:v>
                </c:pt>
                <c:pt idx="136">
                  <c:v>2606000</c:v>
                </c:pt>
                <c:pt idx="137">
                  <c:v>2512700</c:v>
                </c:pt>
                <c:pt idx="138">
                  <c:v>1965000</c:v>
                </c:pt>
                <c:pt idx="139">
                  <c:v>3341700</c:v>
                </c:pt>
                <c:pt idx="140">
                  <c:v>1406000</c:v>
                </c:pt>
                <c:pt idx="141">
                  <c:v>2563700</c:v>
                </c:pt>
                <c:pt idx="142">
                  <c:v>5980900</c:v>
                </c:pt>
                <c:pt idx="143">
                  <c:v>12291300</c:v>
                </c:pt>
                <c:pt idx="144">
                  <c:v>7626400</c:v>
                </c:pt>
                <c:pt idx="145">
                  <c:v>2151800</c:v>
                </c:pt>
                <c:pt idx="146">
                  <c:v>3737900</c:v>
                </c:pt>
                <c:pt idx="147">
                  <c:v>4106900</c:v>
                </c:pt>
                <c:pt idx="148">
                  <c:v>6606400</c:v>
                </c:pt>
                <c:pt idx="149">
                  <c:v>2489900</c:v>
                </c:pt>
                <c:pt idx="150">
                  <c:v>4486700</c:v>
                </c:pt>
                <c:pt idx="151">
                  <c:v>6109300</c:v>
                </c:pt>
                <c:pt idx="152">
                  <c:v>566100</c:v>
                </c:pt>
                <c:pt idx="153">
                  <c:v>1709600</c:v>
                </c:pt>
                <c:pt idx="154">
                  <c:v>2113600</c:v>
                </c:pt>
                <c:pt idx="155">
                  <c:v>3094400</c:v>
                </c:pt>
                <c:pt idx="156">
                  <c:v>1566400</c:v>
                </c:pt>
                <c:pt idx="157">
                  <c:v>4495900</c:v>
                </c:pt>
                <c:pt idx="158">
                  <c:v>2876300</c:v>
                </c:pt>
                <c:pt idx="159">
                  <c:v>3557700</c:v>
                </c:pt>
                <c:pt idx="160">
                  <c:v>3030500</c:v>
                </c:pt>
                <c:pt idx="161">
                  <c:v>3829300</c:v>
                </c:pt>
                <c:pt idx="162">
                  <c:v>5037300</c:v>
                </c:pt>
                <c:pt idx="163">
                  <c:v>2855400</c:v>
                </c:pt>
                <c:pt idx="164">
                  <c:v>4305000</c:v>
                </c:pt>
                <c:pt idx="165">
                  <c:v>2259200</c:v>
                </c:pt>
                <c:pt idx="166">
                  <c:v>3714600</c:v>
                </c:pt>
                <c:pt idx="167">
                  <c:v>7134400</c:v>
                </c:pt>
                <c:pt idx="168">
                  <c:v>6564200</c:v>
                </c:pt>
                <c:pt idx="169">
                  <c:v>6336400</c:v>
                </c:pt>
                <c:pt idx="170">
                  <c:v>5706100</c:v>
                </c:pt>
                <c:pt idx="171">
                  <c:v>5990000</c:v>
                </c:pt>
                <c:pt idx="172">
                  <c:v>5693000</c:v>
                </c:pt>
                <c:pt idx="173">
                  <c:v>7982300</c:v>
                </c:pt>
                <c:pt idx="174">
                  <c:v>7016300</c:v>
                </c:pt>
                <c:pt idx="175">
                  <c:v>7548300</c:v>
                </c:pt>
                <c:pt idx="176">
                  <c:v>7640800</c:v>
                </c:pt>
                <c:pt idx="177">
                  <c:v>7671100</c:v>
                </c:pt>
                <c:pt idx="178">
                  <c:v>12965200</c:v>
                </c:pt>
                <c:pt idx="179">
                  <c:v>5283600</c:v>
                </c:pt>
                <c:pt idx="180">
                  <c:v>7176300</c:v>
                </c:pt>
                <c:pt idx="181">
                  <c:v>7902400</c:v>
                </c:pt>
                <c:pt idx="182">
                  <c:v>7630700</c:v>
                </c:pt>
                <c:pt idx="183">
                  <c:v>2537700</c:v>
                </c:pt>
                <c:pt idx="184">
                  <c:v>3511300</c:v>
                </c:pt>
                <c:pt idx="185">
                  <c:v>1109500</c:v>
                </c:pt>
                <c:pt idx="186">
                  <c:v>2116600</c:v>
                </c:pt>
                <c:pt idx="187">
                  <c:v>4395800</c:v>
                </c:pt>
                <c:pt idx="188">
                  <c:v>5424300</c:v>
                </c:pt>
                <c:pt idx="189">
                  <c:v>3528900</c:v>
                </c:pt>
                <c:pt idx="190">
                  <c:v>3819000</c:v>
                </c:pt>
                <c:pt idx="191">
                  <c:v>1892900</c:v>
                </c:pt>
                <c:pt idx="192">
                  <c:v>3524200</c:v>
                </c:pt>
                <c:pt idx="193">
                  <c:v>6565400</c:v>
                </c:pt>
                <c:pt idx="194">
                  <c:v>6441600</c:v>
                </c:pt>
                <c:pt idx="195">
                  <c:v>4402100</c:v>
                </c:pt>
                <c:pt idx="196">
                  <c:v>14196600</c:v>
                </c:pt>
                <c:pt idx="197">
                  <c:v>7332800</c:v>
                </c:pt>
                <c:pt idx="198">
                  <c:v>5403200</c:v>
                </c:pt>
                <c:pt idx="199">
                  <c:v>5914800</c:v>
                </c:pt>
                <c:pt idx="200">
                  <c:v>4336100</c:v>
                </c:pt>
                <c:pt idx="201">
                  <c:v>6315800</c:v>
                </c:pt>
                <c:pt idx="202">
                  <c:v>4778400</c:v>
                </c:pt>
                <c:pt idx="203">
                  <c:v>7415700</c:v>
                </c:pt>
                <c:pt idx="204">
                  <c:v>6117100</c:v>
                </c:pt>
                <c:pt idx="205">
                  <c:v>8467800</c:v>
                </c:pt>
                <c:pt idx="206">
                  <c:v>10761400</c:v>
                </c:pt>
                <c:pt idx="207">
                  <c:v>18191700</c:v>
                </c:pt>
                <c:pt idx="208">
                  <c:v>30035100</c:v>
                </c:pt>
                <c:pt idx="209">
                  <c:v>15826800</c:v>
                </c:pt>
                <c:pt idx="210">
                  <c:v>7159800</c:v>
                </c:pt>
                <c:pt idx="211">
                  <c:v>15640500</c:v>
                </c:pt>
                <c:pt idx="212">
                  <c:v>12313100</c:v>
                </c:pt>
                <c:pt idx="213">
                  <c:v>3986100</c:v>
                </c:pt>
                <c:pt idx="214">
                  <c:v>5961300</c:v>
                </c:pt>
                <c:pt idx="215">
                  <c:v>7703700</c:v>
                </c:pt>
                <c:pt idx="216">
                  <c:v>9476900</c:v>
                </c:pt>
                <c:pt idx="217">
                  <c:v>6246500</c:v>
                </c:pt>
                <c:pt idx="218">
                  <c:v>4942200</c:v>
                </c:pt>
                <c:pt idx="219">
                  <c:v>3391600</c:v>
                </c:pt>
                <c:pt idx="220">
                  <c:v>2563200</c:v>
                </c:pt>
                <c:pt idx="221">
                  <c:v>2640000</c:v>
                </c:pt>
                <c:pt idx="222">
                  <c:v>5872600</c:v>
                </c:pt>
                <c:pt idx="223">
                  <c:v>6164700</c:v>
                </c:pt>
                <c:pt idx="224">
                  <c:v>5671500</c:v>
                </c:pt>
                <c:pt idx="225">
                  <c:v>5402700</c:v>
                </c:pt>
                <c:pt idx="226">
                  <c:v>8816500</c:v>
                </c:pt>
                <c:pt idx="227">
                  <c:v>3668800</c:v>
                </c:pt>
                <c:pt idx="228">
                  <c:v>1459600</c:v>
                </c:pt>
                <c:pt idx="229">
                  <c:v>2133700</c:v>
                </c:pt>
                <c:pt idx="230">
                  <c:v>4071600</c:v>
                </c:pt>
                <c:pt idx="231">
                  <c:v>3414600</c:v>
                </c:pt>
                <c:pt idx="232">
                  <c:v>3317100</c:v>
                </c:pt>
                <c:pt idx="233">
                  <c:v>4519700</c:v>
                </c:pt>
                <c:pt idx="234">
                  <c:v>1839400</c:v>
                </c:pt>
                <c:pt idx="235">
                  <c:v>6105800</c:v>
                </c:pt>
                <c:pt idx="236">
                  <c:v>5796200</c:v>
                </c:pt>
                <c:pt idx="237">
                  <c:v>5416000</c:v>
                </c:pt>
                <c:pt idx="238">
                  <c:v>12948600</c:v>
                </c:pt>
                <c:pt idx="239">
                  <c:v>5824500</c:v>
                </c:pt>
                <c:pt idx="240">
                  <c:v>4893300</c:v>
                </c:pt>
                <c:pt idx="241">
                  <c:v>2849200</c:v>
                </c:pt>
                <c:pt idx="242">
                  <c:v>15320200</c:v>
                </c:pt>
                <c:pt idx="243">
                  <c:v>3512300</c:v>
                </c:pt>
                <c:pt idx="244">
                  <c:v>4928500</c:v>
                </c:pt>
                <c:pt idx="245">
                  <c:v>3239600</c:v>
                </c:pt>
                <c:pt idx="246">
                  <c:v>1343200</c:v>
                </c:pt>
                <c:pt idx="247">
                  <c:v>2749700</c:v>
                </c:pt>
                <c:pt idx="248">
                  <c:v>1775100</c:v>
                </c:pt>
                <c:pt idx="249">
                  <c:v>5117000</c:v>
                </c:pt>
                <c:pt idx="250">
                  <c:v>2893200</c:v>
                </c:pt>
                <c:pt idx="251">
                  <c:v>9070800</c:v>
                </c:pt>
                <c:pt idx="252">
                  <c:v>4707600</c:v>
                </c:pt>
                <c:pt idx="253">
                  <c:v>4974500</c:v>
                </c:pt>
                <c:pt idx="254">
                  <c:v>4201100</c:v>
                </c:pt>
                <c:pt idx="255">
                  <c:v>2181500</c:v>
                </c:pt>
                <c:pt idx="256">
                  <c:v>7604300</c:v>
                </c:pt>
                <c:pt idx="257">
                  <c:v>2473900</c:v>
                </c:pt>
                <c:pt idx="258">
                  <c:v>4258200</c:v>
                </c:pt>
                <c:pt idx="259">
                  <c:v>3217500</c:v>
                </c:pt>
                <c:pt idx="260">
                  <c:v>5539100</c:v>
                </c:pt>
                <c:pt idx="261">
                  <c:v>2707200</c:v>
                </c:pt>
                <c:pt idx="262">
                  <c:v>2534800</c:v>
                </c:pt>
                <c:pt idx="263">
                  <c:v>4846800</c:v>
                </c:pt>
                <c:pt idx="264">
                  <c:v>4091100</c:v>
                </c:pt>
                <c:pt idx="265">
                  <c:v>3935400</c:v>
                </c:pt>
                <c:pt idx="266">
                  <c:v>3219100</c:v>
                </c:pt>
                <c:pt idx="267">
                  <c:v>1037600</c:v>
                </c:pt>
                <c:pt idx="268">
                  <c:v>2180300</c:v>
                </c:pt>
                <c:pt idx="269">
                  <c:v>1500500</c:v>
                </c:pt>
                <c:pt idx="270">
                  <c:v>2433900</c:v>
                </c:pt>
                <c:pt idx="271">
                  <c:v>5062300</c:v>
                </c:pt>
                <c:pt idx="272">
                  <c:v>1598500</c:v>
                </c:pt>
                <c:pt idx="273">
                  <c:v>5860300</c:v>
                </c:pt>
                <c:pt idx="274">
                  <c:v>3523500</c:v>
                </c:pt>
                <c:pt idx="275">
                  <c:v>2772100</c:v>
                </c:pt>
                <c:pt idx="276">
                  <c:v>9139200</c:v>
                </c:pt>
                <c:pt idx="277">
                  <c:v>10365600</c:v>
                </c:pt>
                <c:pt idx="278">
                  <c:v>3095000</c:v>
                </c:pt>
                <c:pt idx="279">
                  <c:v>2730900</c:v>
                </c:pt>
                <c:pt idx="280">
                  <c:v>2338400</c:v>
                </c:pt>
                <c:pt idx="281">
                  <c:v>2955500</c:v>
                </c:pt>
                <c:pt idx="282">
                  <c:v>3382900</c:v>
                </c:pt>
                <c:pt idx="283">
                  <c:v>1595700</c:v>
                </c:pt>
                <c:pt idx="284">
                  <c:v>1825200</c:v>
                </c:pt>
                <c:pt idx="285">
                  <c:v>3295500</c:v>
                </c:pt>
                <c:pt idx="286">
                  <c:v>3639900</c:v>
                </c:pt>
                <c:pt idx="287">
                  <c:v>1854900</c:v>
                </c:pt>
                <c:pt idx="288">
                  <c:v>1133300</c:v>
                </c:pt>
                <c:pt idx="289">
                  <c:v>4712800</c:v>
                </c:pt>
                <c:pt idx="290">
                  <c:v>3536900</c:v>
                </c:pt>
                <c:pt idx="291">
                  <c:v>2802500</c:v>
                </c:pt>
                <c:pt idx="292">
                  <c:v>980400</c:v>
                </c:pt>
                <c:pt idx="293">
                  <c:v>1865200</c:v>
                </c:pt>
                <c:pt idx="294">
                  <c:v>4182900</c:v>
                </c:pt>
                <c:pt idx="295">
                  <c:v>1829400</c:v>
                </c:pt>
                <c:pt idx="296">
                  <c:v>2778700</c:v>
                </c:pt>
                <c:pt idx="297">
                  <c:v>4643900</c:v>
                </c:pt>
                <c:pt idx="298">
                  <c:v>5740900</c:v>
                </c:pt>
                <c:pt idx="299">
                  <c:v>7246700</c:v>
                </c:pt>
                <c:pt idx="300">
                  <c:v>6930600</c:v>
                </c:pt>
                <c:pt idx="301">
                  <c:v>9914900</c:v>
                </c:pt>
                <c:pt idx="302">
                  <c:v>3477100</c:v>
                </c:pt>
                <c:pt idx="303">
                  <c:v>4584300</c:v>
                </c:pt>
                <c:pt idx="304">
                  <c:v>5493000</c:v>
                </c:pt>
                <c:pt idx="305">
                  <c:v>2877200</c:v>
                </c:pt>
                <c:pt idx="306">
                  <c:v>1411800</c:v>
                </c:pt>
                <c:pt idx="307">
                  <c:v>1899300</c:v>
                </c:pt>
                <c:pt idx="308">
                  <c:v>4707600</c:v>
                </c:pt>
                <c:pt idx="309">
                  <c:v>4317100</c:v>
                </c:pt>
                <c:pt idx="310">
                  <c:v>6739200</c:v>
                </c:pt>
                <c:pt idx="311">
                  <c:v>2314600</c:v>
                </c:pt>
                <c:pt idx="312">
                  <c:v>7593300</c:v>
                </c:pt>
                <c:pt idx="313">
                  <c:v>5094100</c:v>
                </c:pt>
                <c:pt idx="314">
                  <c:v>3965900</c:v>
                </c:pt>
                <c:pt idx="315">
                  <c:v>5137700</c:v>
                </c:pt>
                <c:pt idx="316">
                  <c:v>5065600</c:v>
                </c:pt>
                <c:pt idx="317">
                  <c:v>5320100</c:v>
                </c:pt>
                <c:pt idx="318">
                  <c:v>8057000</c:v>
                </c:pt>
                <c:pt idx="319">
                  <c:v>951900</c:v>
                </c:pt>
                <c:pt idx="320">
                  <c:v>2778200</c:v>
                </c:pt>
                <c:pt idx="321">
                  <c:v>4372900</c:v>
                </c:pt>
                <c:pt idx="322">
                  <c:v>3070500</c:v>
                </c:pt>
                <c:pt idx="323">
                  <c:v>5049700</c:v>
                </c:pt>
                <c:pt idx="324">
                  <c:v>5202400</c:v>
                </c:pt>
                <c:pt idx="325">
                  <c:v>6223800</c:v>
                </c:pt>
                <c:pt idx="326">
                  <c:v>5102000</c:v>
                </c:pt>
                <c:pt idx="327">
                  <c:v>4853800</c:v>
                </c:pt>
                <c:pt idx="328">
                  <c:v>1609700</c:v>
                </c:pt>
                <c:pt idx="329">
                  <c:v>5718400</c:v>
                </c:pt>
                <c:pt idx="330">
                  <c:v>15513600</c:v>
                </c:pt>
                <c:pt idx="331">
                  <c:v>4743000</c:v>
                </c:pt>
                <c:pt idx="332">
                  <c:v>3342500</c:v>
                </c:pt>
                <c:pt idx="333">
                  <c:v>4380400</c:v>
                </c:pt>
                <c:pt idx="334">
                  <c:v>5117800</c:v>
                </c:pt>
                <c:pt idx="335">
                  <c:v>4571500</c:v>
                </c:pt>
                <c:pt idx="336">
                  <c:v>2248900</c:v>
                </c:pt>
                <c:pt idx="337">
                  <c:v>1683200</c:v>
                </c:pt>
                <c:pt idx="338">
                  <c:v>6938100</c:v>
                </c:pt>
                <c:pt idx="339">
                  <c:v>3190600</c:v>
                </c:pt>
                <c:pt idx="340">
                  <c:v>2184100</c:v>
                </c:pt>
                <c:pt idx="341">
                  <c:v>555300</c:v>
                </c:pt>
                <c:pt idx="342">
                  <c:v>2235800</c:v>
                </c:pt>
                <c:pt idx="343">
                  <c:v>854400</c:v>
                </c:pt>
                <c:pt idx="344">
                  <c:v>1847100</c:v>
                </c:pt>
                <c:pt idx="345">
                  <c:v>1874000</c:v>
                </c:pt>
                <c:pt idx="346">
                  <c:v>1304500</c:v>
                </c:pt>
                <c:pt idx="347">
                  <c:v>2130800</c:v>
                </c:pt>
                <c:pt idx="348">
                  <c:v>2674600</c:v>
                </c:pt>
                <c:pt idx="349">
                  <c:v>2488400</c:v>
                </c:pt>
                <c:pt idx="350">
                  <c:v>2533700</c:v>
                </c:pt>
                <c:pt idx="351">
                  <c:v>4077400</c:v>
                </c:pt>
                <c:pt idx="352">
                  <c:v>1232500</c:v>
                </c:pt>
                <c:pt idx="353">
                  <c:v>3389300</c:v>
                </c:pt>
                <c:pt idx="354">
                  <c:v>3592700</c:v>
                </c:pt>
                <c:pt idx="355">
                  <c:v>2270000</c:v>
                </c:pt>
                <c:pt idx="356">
                  <c:v>2388000</c:v>
                </c:pt>
                <c:pt idx="357">
                  <c:v>2711800</c:v>
                </c:pt>
                <c:pt idx="358">
                  <c:v>1772800</c:v>
                </c:pt>
                <c:pt idx="359">
                  <c:v>4009800</c:v>
                </c:pt>
                <c:pt idx="360">
                  <c:v>5678600</c:v>
                </c:pt>
                <c:pt idx="361">
                  <c:v>2484300</c:v>
                </c:pt>
                <c:pt idx="362">
                  <c:v>2081700</c:v>
                </c:pt>
                <c:pt idx="363">
                  <c:v>8507100</c:v>
                </c:pt>
                <c:pt idx="364">
                  <c:v>7109700</c:v>
                </c:pt>
                <c:pt idx="365">
                  <c:v>3411100</c:v>
                </c:pt>
                <c:pt idx="366">
                  <c:v>3427600</c:v>
                </c:pt>
                <c:pt idx="367">
                  <c:v>4661200</c:v>
                </c:pt>
                <c:pt idx="368">
                  <c:v>4103800</c:v>
                </c:pt>
                <c:pt idx="369">
                  <c:v>5508900</c:v>
                </c:pt>
                <c:pt idx="370">
                  <c:v>1587200</c:v>
                </c:pt>
                <c:pt idx="371">
                  <c:v>2760200</c:v>
                </c:pt>
                <c:pt idx="372">
                  <c:v>6436600</c:v>
                </c:pt>
                <c:pt idx="373">
                  <c:v>8882700</c:v>
                </c:pt>
                <c:pt idx="374">
                  <c:v>3988800</c:v>
                </c:pt>
                <c:pt idx="375">
                  <c:v>3785200</c:v>
                </c:pt>
                <c:pt idx="376">
                  <c:v>1829900</c:v>
                </c:pt>
                <c:pt idx="377">
                  <c:v>6915400</c:v>
                </c:pt>
                <c:pt idx="378">
                  <c:v>9402300</c:v>
                </c:pt>
                <c:pt idx="379">
                  <c:v>1229600</c:v>
                </c:pt>
                <c:pt idx="380">
                  <c:v>6058100</c:v>
                </c:pt>
                <c:pt idx="381">
                  <c:v>2476200</c:v>
                </c:pt>
                <c:pt idx="382">
                  <c:v>4299900</c:v>
                </c:pt>
                <c:pt idx="383">
                  <c:v>3363900</c:v>
                </c:pt>
                <c:pt idx="384">
                  <c:v>4169195</c:v>
                </c:pt>
                <c:pt idx="385">
                  <c:v>2925600</c:v>
                </c:pt>
                <c:pt idx="386">
                  <c:v>4135900</c:v>
                </c:pt>
                <c:pt idx="387">
                  <c:v>8213600</c:v>
                </c:pt>
                <c:pt idx="388">
                  <c:v>6268300</c:v>
                </c:pt>
                <c:pt idx="389">
                  <c:v>4741900</c:v>
                </c:pt>
                <c:pt idx="390">
                  <c:v>4164400</c:v>
                </c:pt>
                <c:pt idx="391">
                  <c:v>5988200</c:v>
                </c:pt>
                <c:pt idx="392">
                  <c:v>6472400</c:v>
                </c:pt>
                <c:pt idx="393">
                  <c:v>4529500</c:v>
                </c:pt>
                <c:pt idx="394">
                  <c:v>2717700</c:v>
                </c:pt>
                <c:pt idx="395">
                  <c:v>2162700</c:v>
                </c:pt>
                <c:pt idx="396">
                  <c:v>2430300</c:v>
                </c:pt>
                <c:pt idx="397">
                  <c:v>1367400</c:v>
                </c:pt>
                <c:pt idx="398">
                  <c:v>2118100</c:v>
                </c:pt>
                <c:pt idx="399">
                  <c:v>1322200</c:v>
                </c:pt>
                <c:pt idx="400">
                  <c:v>1990200</c:v>
                </c:pt>
                <c:pt idx="401">
                  <c:v>2022500</c:v>
                </c:pt>
                <c:pt idx="402">
                  <c:v>1300300</c:v>
                </c:pt>
                <c:pt idx="403">
                  <c:v>2777200</c:v>
                </c:pt>
                <c:pt idx="404">
                  <c:v>1723300</c:v>
                </c:pt>
                <c:pt idx="405">
                  <c:v>3864600</c:v>
                </c:pt>
                <c:pt idx="406">
                  <c:v>1856700</c:v>
                </c:pt>
                <c:pt idx="407">
                  <c:v>3324500</c:v>
                </c:pt>
                <c:pt idx="408">
                  <c:v>2850300</c:v>
                </c:pt>
                <c:pt idx="409">
                  <c:v>2488900</c:v>
                </c:pt>
                <c:pt idx="410">
                  <c:v>3884600</c:v>
                </c:pt>
                <c:pt idx="411">
                  <c:v>2721700</c:v>
                </c:pt>
                <c:pt idx="412">
                  <c:v>2833300</c:v>
                </c:pt>
                <c:pt idx="413">
                  <c:v>1641300</c:v>
                </c:pt>
                <c:pt idx="414">
                  <c:v>9301700</c:v>
                </c:pt>
                <c:pt idx="415">
                  <c:v>5539000</c:v>
                </c:pt>
                <c:pt idx="416">
                  <c:v>2171200</c:v>
                </c:pt>
                <c:pt idx="417">
                  <c:v>4406000</c:v>
                </c:pt>
                <c:pt idx="418">
                  <c:v>5256000</c:v>
                </c:pt>
                <c:pt idx="419">
                  <c:v>4920400</c:v>
                </c:pt>
                <c:pt idx="420">
                  <c:v>4107300</c:v>
                </c:pt>
                <c:pt idx="421">
                  <c:v>0</c:v>
                </c:pt>
                <c:pt idx="422">
                  <c:v>5876400</c:v>
                </c:pt>
                <c:pt idx="423">
                  <c:v>4080200</c:v>
                </c:pt>
                <c:pt idx="424">
                  <c:v>4901800</c:v>
                </c:pt>
                <c:pt idx="425">
                  <c:v>4406500</c:v>
                </c:pt>
                <c:pt idx="426">
                  <c:v>4066100</c:v>
                </c:pt>
                <c:pt idx="427">
                  <c:v>5238800</c:v>
                </c:pt>
                <c:pt idx="428">
                  <c:v>2680500</c:v>
                </c:pt>
                <c:pt idx="429">
                  <c:v>6898100</c:v>
                </c:pt>
                <c:pt idx="430">
                  <c:v>1537100</c:v>
                </c:pt>
                <c:pt idx="431">
                  <c:v>2233900</c:v>
                </c:pt>
                <c:pt idx="432">
                  <c:v>1036500</c:v>
                </c:pt>
                <c:pt idx="433">
                  <c:v>1610300</c:v>
                </c:pt>
                <c:pt idx="434">
                  <c:v>3762500</c:v>
                </c:pt>
                <c:pt idx="435">
                  <c:v>1553200</c:v>
                </c:pt>
                <c:pt idx="436">
                  <c:v>1499600</c:v>
                </c:pt>
                <c:pt idx="437">
                  <c:v>1727700</c:v>
                </c:pt>
                <c:pt idx="438">
                  <c:v>2826600</c:v>
                </c:pt>
                <c:pt idx="439">
                  <c:v>2678200</c:v>
                </c:pt>
                <c:pt idx="440">
                  <c:v>4790900</c:v>
                </c:pt>
                <c:pt idx="441">
                  <c:v>2004300</c:v>
                </c:pt>
                <c:pt idx="442">
                  <c:v>2188800</c:v>
                </c:pt>
                <c:pt idx="443">
                  <c:v>1892300</c:v>
                </c:pt>
                <c:pt idx="444">
                  <c:v>1968200</c:v>
                </c:pt>
                <c:pt idx="445">
                  <c:v>1338800</c:v>
                </c:pt>
                <c:pt idx="446">
                  <c:v>3420700</c:v>
                </c:pt>
                <c:pt idx="447">
                  <c:v>5214300</c:v>
                </c:pt>
                <c:pt idx="448">
                  <c:v>3522400</c:v>
                </c:pt>
                <c:pt idx="449">
                  <c:v>2344800</c:v>
                </c:pt>
                <c:pt idx="450">
                  <c:v>4361600</c:v>
                </c:pt>
                <c:pt idx="451">
                  <c:v>5756000</c:v>
                </c:pt>
                <c:pt idx="452">
                  <c:v>5326400</c:v>
                </c:pt>
                <c:pt idx="453">
                  <c:v>1086300</c:v>
                </c:pt>
                <c:pt idx="454">
                  <c:v>2346500</c:v>
                </c:pt>
                <c:pt idx="455">
                  <c:v>9502700</c:v>
                </c:pt>
                <c:pt idx="456">
                  <c:v>3213000</c:v>
                </c:pt>
                <c:pt idx="457">
                  <c:v>3810900</c:v>
                </c:pt>
                <c:pt idx="458">
                  <c:v>4678400</c:v>
                </c:pt>
                <c:pt idx="459">
                  <c:v>6543000</c:v>
                </c:pt>
                <c:pt idx="460">
                  <c:v>7747900</c:v>
                </c:pt>
                <c:pt idx="461">
                  <c:v>8214800</c:v>
                </c:pt>
                <c:pt idx="462">
                  <c:v>3784700</c:v>
                </c:pt>
                <c:pt idx="463">
                  <c:v>7652200</c:v>
                </c:pt>
                <c:pt idx="464">
                  <c:v>1601500</c:v>
                </c:pt>
                <c:pt idx="465">
                  <c:v>2673300</c:v>
                </c:pt>
                <c:pt idx="466">
                  <c:v>4260900</c:v>
                </c:pt>
                <c:pt idx="467">
                  <c:v>5391000</c:v>
                </c:pt>
                <c:pt idx="468">
                  <c:v>4022400</c:v>
                </c:pt>
                <c:pt idx="469">
                  <c:v>3939600</c:v>
                </c:pt>
                <c:pt idx="470">
                  <c:v>2702300</c:v>
                </c:pt>
                <c:pt idx="471">
                  <c:v>941700</c:v>
                </c:pt>
                <c:pt idx="472">
                  <c:v>2386800</c:v>
                </c:pt>
                <c:pt idx="473">
                  <c:v>1255600</c:v>
                </c:pt>
                <c:pt idx="474">
                  <c:v>2700500</c:v>
                </c:pt>
                <c:pt idx="475">
                  <c:v>269000</c:v>
                </c:pt>
                <c:pt idx="476">
                  <c:v>2877300</c:v>
                </c:pt>
                <c:pt idx="477">
                  <c:v>1411400</c:v>
                </c:pt>
                <c:pt idx="478">
                  <c:v>2153800</c:v>
                </c:pt>
                <c:pt idx="479">
                  <c:v>6198100</c:v>
                </c:pt>
                <c:pt idx="480">
                  <c:v>3190500</c:v>
                </c:pt>
                <c:pt idx="481">
                  <c:v>2358600</c:v>
                </c:pt>
                <c:pt idx="482">
                  <c:v>3976200</c:v>
                </c:pt>
                <c:pt idx="483">
                  <c:v>6096900</c:v>
                </c:pt>
                <c:pt idx="484">
                  <c:v>1266300</c:v>
                </c:pt>
                <c:pt idx="485">
                  <c:v>703900</c:v>
                </c:pt>
                <c:pt idx="486">
                  <c:v>851400</c:v>
                </c:pt>
                <c:pt idx="487">
                  <c:v>5838300</c:v>
                </c:pt>
                <c:pt idx="488">
                  <c:v>3468600</c:v>
                </c:pt>
                <c:pt idx="489">
                  <c:v>4569500</c:v>
                </c:pt>
                <c:pt idx="490">
                  <c:v>351300</c:v>
                </c:pt>
                <c:pt idx="491">
                  <c:v>6427300</c:v>
                </c:pt>
                <c:pt idx="492">
                  <c:v>2493200</c:v>
                </c:pt>
                <c:pt idx="493">
                  <c:v>6097200</c:v>
                </c:pt>
                <c:pt idx="494">
                  <c:v>5156400</c:v>
                </c:pt>
                <c:pt idx="495">
                  <c:v>2558300</c:v>
                </c:pt>
                <c:pt idx="496">
                  <c:v>1186800</c:v>
                </c:pt>
                <c:pt idx="497">
                  <c:v>3084200</c:v>
                </c:pt>
                <c:pt idx="498">
                  <c:v>3432500</c:v>
                </c:pt>
                <c:pt idx="499">
                  <c:v>671000</c:v>
                </c:pt>
                <c:pt idx="500">
                  <c:v>1251200</c:v>
                </c:pt>
                <c:pt idx="501">
                  <c:v>1693300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3113200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5868800</c:v>
                </c:pt>
                <c:pt idx="536">
                  <c:v>0</c:v>
                </c:pt>
                <c:pt idx="537">
                  <c:v>2756800</c:v>
                </c:pt>
                <c:pt idx="538">
                  <c:v>0</c:v>
                </c:pt>
                <c:pt idx="539">
                  <c:v>3101000</c:v>
                </c:pt>
                <c:pt idx="540">
                  <c:v>1565700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5559000</c:v>
                </c:pt>
                <c:pt idx="545">
                  <c:v>4966300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3231200</c:v>
                </c:pt>
                <c:pt idx="550">
                  <c:v>1514600</c:v>
                </c:pt>
                <c:pt idx="551">
                  <c:v>1538600</c:v>
                </c:pt>
                <c:pt idx="552">
                  <c:v>1004900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3636200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5980600</c:v>
                </c:pt>
                <c:pt idx="564">
                  <c:v>0</c:v>
                </c:pt>
                <c:pt idx="565">
                  <c:v>5339700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4755700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4924200</c:v>
                </c:pt>
                <c:pt idx="575">
                  <c:v>4097200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5322200</c:v>
                </c:pt>
                <c:pt idx="583">
                  <c:v>0</c:v>
                </c:pt>
                <c:pt idx="584">
                  <c:v>1653800</c:v>
                </c:pt>
                <c:pt idx="585">
                  <c:v>9200200</c:v>
                </c:pt>
                <c:pt idx="586">
                  <c:v>0</c:v>
                </c:pt>
                <c:pt idx="587">
                  <c:v>0</c:v>
                </c:pt>
                <c:pt idx="588">
                  <c:v>1618900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5435800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1146200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3778700</c:v>
                </c:pt>
                <c:pt idx="607">
                  <c:v>0</c:v>
                </c:pt>
                <c:pt idx="608">
                  <c:v>0</c:v>
                </c:pt>
                <c:pt idx="609">
                  <c:v>3124600</c:v>
                </c:pt>
                <c:pt idx="610">
                  <c:v>4010500</c:v>
                </c:pt>
                <c:pt idx="611">
                  <c:v>2449500</c:v>
                </c:pt>
                <c:pt idx="612">
                  <c:v>0</c:v>
                </c:pt>
                <c:pt idx="613">
                  <c:v>1110300</c:v>
                </c:pt>
                <c:pt idx="614">
                  <c:v>1665600</c:v>
                </c:pt>
                <c:pt idx="615">
                  <c:v>5506400</c:v>
                </c:pt>
                <c:pt idx="616">
                  <c:v>2707500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1961600</c:v>
                </c:pt>
                <c:pt idx="626">
                  <c:v>3179900</c:v>
                </c:pt>
                <c:pt idx="627">
                  <c:v>3109400</c:v>
                </c:pt>
                <c:pt idx="628">
                  <c:v>4750400</c:v>
                </c:pt>
                <c:pt idx="629">
                  <c:v>2835700</c:v>
                </c:pt>
                <c:pt idx="630">
                  <c:v>2169700</c:v>
                </c:pt>
                <c:pt idx="631">
                  <c:v>2721200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3645700</c:v>
                </c:pt>
                <c:pt idx="637">
                  <c:v>0</c:v>
                </c:pt>
                <c:pt idx="638">
                  <c:v>5872500</c:v>
                </c:pt>
                <c:pt idx="639">
                  <c:v>0</c:v>
                </c:pt>
                <c:pt idx="640">
                  <c:v>9890200</c:v>
                </c:pt>
                <c:pt idx="641">
                  <c:v>0</c:v>
                </c:pt>
                <c:pt idx="642">
                  <c:v>0</c:v>
                </c:pt>
                <c:pt idx="643">
                  <c:v>1976600</c:v>
                </c:pt>
                <c:pt idx="644">
                  <c:v>0</c:v>
                </c:pt>
                <c:pt idx="645">
                  <c:v>186900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1221800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2930100</c:v>
                </c:pt>
                <c:pt idx="654">
                  <c:v>2196100</c:v>
                </c:pt>
                <c:pt idx="655">
                  <c:v>0</c:v>
                </c:pt>
                <c:pt idx="656">
                  <c:v>2925300</c:v>
                </c:pt>
                <c:pt idx="657">
                  <c:v>5804800</c:v>
                </c:pt>
                <c:pt idx="658">
                  <c:v>5254900</c:v>
                </c:pt>
                <c:pt idx="659">
                  <c:v>3306100</c:v>
                </c:pt>
                <c:pt idx="660">
                  <c:v>2576400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4981200</c:v>
                </c:pt>
                <c:pt idx="665">
                  <c:v>2540000</c:v>
                </c:pt>
                <c:pt idx="666">
                  <c:v>4736200</c:v>
                </c:pt>
                <c:pt idx="667">
                  <c:v>5611400</c:v>
                </c:pt>
                <c:pt idx="668">
                  <c:v>0</c:v>
                </c:pt>
                <c:pt idx="669">
                  <c:v>7401900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3057300</c:v>
                </c:pt>
                <c:pt idx="674">
                  <c:v>3409800</c:v>
                </c:pt>
                <c:pt idx="675">
                  <c:v>3165900</c:v>
                </c:pt>
                <c:pt idx="676">
                  <c:v>3206100</c:v>
                </c:pt>
                <c:pt idx="677">
                  <c:v>4395700</c:v>
                </c:pt>
                <c:pt idx="678">
                  <c:v>8209100</c:v>
                </c:pt>
                <c:pt idx="679">
                  <c:v>4463800</c:v>
                </c:pt>
                <c:pt idx="680">
                  <c:v>1236400</c:v>
                </c:pt>
                <c:pt idx="681">
                  <c:v>2399500</c:v>
                </c:pt>
                <c:pt idx="682">
                  <c:v>2742500</c:v>
                </c:pt>
                <c:pt idx="683">
                  <c:v>1350400</c:v>
                </c:pt>
                <c:pt idx="684">
                  <c:v>2554300</c:v>
                </c:pt>
                <c:pt idx="685">
                  <c:v>3363200</c:v>
                </c:pt>
                <c:pt idx="686">
                  <c:v>2662800</c:v>
                </c:pt>
                <c:pt idx="687">
                  <c:v>4223700</c:v>
                </c:pt>
                <c:pt idx="688">
                  <c:v>4786100</c:v>
                </c:pt>
                <c:pt idx="689">
                  <c:v>2611800</c:v>
                </c:pt>
                <c:pt idx="690">
                  <c:v>2022300</c:v>
                </c:pt>
                <c:pt idx="691">
                  <c:v>2660000</c:v>
                </c:pt>
                <c:pt idx="692">
                  <c:v>3636200</c:v>
                </c:pt>
                <c:pt idx="693">
                  <c:v>3796600</c:v>
                </c:pt>
                <c:pt idx="694">
                  <c:v>3105400</c:v>
                </c:pt>
                <c:pt idx="695">
                  <c:v>2846700</c:v>
                </c:pt>
                <c:pt idx="696">
                  <c:v>1865400</c:v>
                </c:pt>
                <c:pt idx="697">
                  <c:v>1848200</c:v>
                </c:pt>
                <c:pt idx="698">
                  <c:v>6986700</c:v>
                </c:pt>
                <c:pt idx="699">
                  <c:v>3435500</c:v>
                </c:pt>
                <c:pt idx="700">
                  <c:v>9873700</c:v>
                </c:pt>
                <c:pt idx="701">
                  <c:v>2740400</c:v>
                </c:pt>
                <c:pt idx="702">
                  <c:v>2658600</c:v>
                </c:pt>
                <c:pt idx="703">
                  <c:v>3224100</c:v>
                </c:pt>
                <c:pt idx="704">
                  <c:v>3200600</c:v>
                </c:pt>
                <c:pt idx="705">
                  <c:v>8236000</c:v>
                </c:pt>
                <c:pt idx="706">
                  <c:v>3654300</c:v>
                </c:pt>
                <c:pt idx="707">
                  <c:v>4503500</c:v>
                </c:pt>
                <c:pt idx="708">
                  <c:v>1082600</c:v>
                </c:pt>
                <c:pt idx="709">
                  <c:v>1788800</c:v>
                </c:pt>
                <c:pt idx="710">
                  <c:v>1825200</c:v>
                </c:pt>
                <c:pt idx="711">
                  <c:v>2079500</c:v>
                </c:pt>
                <c:pt idx="712">
                  <c:v>2798300</c:v>
                </c:pt>
                <c:pt idx="713">
                  <c:v>2067900</c:v>
                </c:pt>
                <c:pt idx="714">
                  <c:v>2531000</c:v>
                </c:pt>
                <c:pt idx="715">
                  <c:v>3374900</c:v>
                </c:pt>
                <c:pt idx="716">
                  <c:v>6092200</c:v>
                </c:pt>
                <c:pt idx="717">
                  <c:v>3844200</c:v>
                </c:pt>
                <c:pt idx="718">
                  <c:v>4162100</c:v>
                </c:pt>
                <c:pt idx="719">
                  <c:v>2983900</c:v>
                </c:pt>
                <c:pt idx="720">
                  <c:v>3382200</c:v>
                </c:pt>
                <c:pt idx="721">
                  <c:v>5898400</c:v>
                </c:pt>
                <c:pt idx="722">
                  <c:v>2574300</c:v>
                </c:pt>
                <c:pt idx="723">
                  <c:v>2541000</c:v>
                </c:pt>
                <c:pt idx="724">
                  <c:v>1098800</c:v>
                </c:pt>
                <c:pt idx="725">
                  <c:v>3173000</c:v>
                </c:pt>
                <c:pt idx="726">
                  <c:v>1813600</c:v>
                </c:pt>
                <c:pt idx="727">
                  <c:v>3610200</c:v>
                </c:pt>
                <c:pt idx="728">
                  <c:v>3193400</c:v>
                </c:pt>
                <c:pt idx="729">
                  <c:v>10145400</c:v>
                </c:pt>
                <c:pt idx="730">
                  <c:v>3183300</c:v>
                </c:pt>
                <c:pt idx="731">
                  <c:v>2096300</c:v>
                </c:pt>
                <c:pt idx="732">
                  <c:v>4157600</c:v>
                </c:pt>
                <c:pt idx="733">
                  <c:v>3375800</c:v>
                </c:pt>
                <c:pt idx="734">
                  <c:v>1960600</c:v>
                </c:pt>
                <c:pt idx="735">
                  <c:v>3390900</c:v>
                </c:pt>
                <c:pt idx="736">
                  <c:v>2877500</c:v>
                </c:pt>
                <c:pt idx="737">
                  <c:v>2653700</c:v>
                </c:pt>
                <c:pt idx="738">
                  <c:v>3143100</c:v>
                </c:pt>
                <c:pt idx="739">
                  <c:v>3448000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363700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1263400</c:v>
                </c:pt>
                <c:pt idx="754">
                  <c:v>1963600</c:v>
                </c:pt>
                <c:pt idx="755">
                  <c:v>3293500</c:v>
                </c:pt>
                <c:pt idx="756">
                  <c:v>3287300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4556200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5897400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4399700</c:v>
                </c:pt>
                <c:pt idx="793">
                  <c:v>0</c:v>
                </c:pt>
                <c:pt idx="794">
                  <c:v>1635500</c:v>
                </c:pt>
                <c:pt idx="795">
                  <c:v>1007900</c:v>
                </c:pt>
                <c:pt idx="796">
                  <c:v>4663500</c:v>
                </c:pt>
                <c:pt idx="797">
                  <c:v>2729900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8213000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6792200</c:v>
                </c:pt>
                <c:pt idx="814">
                  <c:v>7478000</c:v>
                </c:pt>
                <c:pt idx="815">
                  <c:v>0</c:v>
                </c:pt>
                <c:pt idx="816">
                  <c:v>0</c:v>
                </c:pt>
                <c:pt idx="817">
                  <c:v>2111400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7370900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3412300</c:v>
                </c:pt>
                <c:pt idx="854">
                  <c:v>2340000</c:v>
                </c:pt>
                <c:pt idx="855">
                  <c:v>3588000</c:v>
                </c:pt>
                <c:pt idx="856">
                  <c:v>3493900</c:v>
                </c:pt>
                <c:pt idx="857">
                  <c:v>1844100</c:v>
                </c:pt>
                <c:pt idx="858">
                  <c:v>1403700</c:v>
                </c:pt>
                <c:pt idx="859">
                  <c:v>1096700</c:v>
                </c:pt>
                <c:pt idx="860">
                  <c:v>3262900</c:v>
                </c:pt>
                <c:pt idx="861">
                  <c:v>2849100</c:v>
                </c:pt>
                <c:pt idx="862">
                  <c:v>2051100</c:v>
                </c:pt>
                <c:pt idx="863">
                  <c:v>2473700</c:v>
                </c:pt>
                <c:pt idx="864">
                  <c:v>2354800</c:v>
                </c:pt>
                <c:pt idx="865">
                  <c:v>1234800</c:v>
                </c:pt>
                <c:pt idx="866">
                  <c:v>2137400</c:v>
                </c:pt>
                <c:pt idx="867">
                  <c:v>1882700</c:v>
                </c:pt>
                <c:pt idx="868">
                  <c:v>1450800</c:v>
                </c:pt>
                <c:pt idx="869">
                  <c:v>2882400</c:v>
                </c:pt>
                <c:pt idx="870">
                  <c:v>1697800</c:v>
                </c:pt>
                <c:pt idx="871">
                  <c:v>1378200</c:v>
                </c:pt>
                <c:pt idx="872">
                  <c:v>1016400</c:v>
                </c:pt>
                <c:pt idx="873">
                  <c:v>10975500</c:v>
                </c:pt>
                <c:pt idx="874">
                  <c:v>4316500</c:v>
                </c:pt>
                <c:pt idx="875">
                  <c:v>1783400</c:v>
                </c:pt>
                <c:pt idx="876">
                  <c:v>1553500</c:v>
                </c:pt>
                <c:pt idx="877">
                  <c:v>2745600</c:v>
                </c:pt>
                <c:pt idx="878">
                  <c:v>1382900</c:v>
                </c:pt>
                <c:pt idx="879">
                  <c:v>2518500</c:v>
                </c:pt>
                <c:pt idx="880">
                  <c:v>1641300</c:v>
                </c:pt>
                <c:pt idx="881">
                  <c:v>3077300</c:v>
                </c:pt>
                <c:pt idx="882">
                  <c:v>3899000</c:v>
                </c:pt>
                <c:pt idx="883">
                  <c:v>3139800</c:v>
                </c:pt>
                <c:pt idx="884">
                  <c:v>4692000</c:v>
                </c:pt>
                <c:pt idx="885">
                  <c:v>3122400</c:v>
                </c:pt>
                <c:pt idx="886">
                  <c:v>6494400</c:v>
                </c:pt>
                <c:pt idx="887">
                  <c:v>7321600</c:v>
                </c:pt>
                <c:pt idx="888">
                  <c:v>2426700</c:v>
                </c:pt>
                <c:pt idx="889">
                  <c:v>1888800</c:v>
                </c:pt>
                <c:pt idx="890">
                  <c:v>2616000</c:v>
                </c:pt>
                <c:pt idx="891">
                  <c:v>2153700</c:v>
                </c:pt>
                <c:pt idx="892">
                  <c:v>3230000</c:v>
                </c:pt>
                <c:pt idx="893">
                  <c:v>0</c:v>
                </c:pt>
                <c:pt idx="894">
                  <c:v>1044600</c:v>
                </c:pt>
                <c:pt idx="895">
                  <c:v>1975000</c:v>
                </c:pt>
                <c:pt idx="896">
                  <c:v>3827800</c:v>
                </c:pt>
                <c:pt idx="897">
                  <c:v>6261500</c:v>
                </c:pt>
                <c:pt idx="898">
                  <c:v>5864400</c:v>
                </c:pt>
                <c:pt idx="899">
                  <c:v>3147400</c:v>
                </c:pt>
                <c:pt idx="900">
                  <c:v>2826600</c:v>
                </c:pt>
                <c:pt idx="901">
                  <c:v>3795400</c:v>
                </c:pt>
                <c:pt idx="902">
                  <c:v>1457200</c:v>
                </c:pt>
                <c:pt idx="903">
                  <c:v>1837300</c:v>
                </c:pt>
                <c:pt idx="904">
                  <c:v>3229200</c:v>
                </c:pt>
                <c:pt idx="905">
                  <c:v>3199000</c:v>
                </c:pt>
                <c:pt idx="906">
                  <c:v>1098400</c:v>
                </c:pt>
                <c:pt idx="907">
                  <c:v>4226100</c:v>
                </c:pt>
                <c:pt idx="908">
                  <c:v>3646000</c:v>
                </c:pt>
                <c:pt idx="909">
                  <c:v>3088400</c:v>
                </c:pt>
                <c:pt idx="910">
                  <c:v>3038300</c:v>
                </c:pt>
                <c:pt idx="911">
                  <c:v>2800100</c:v>
                </c:pt>
                <c:pt idx="912">
                  <c:v>6574800</c:v>
                </c:pt>
                <c:pt idx="913">
                  <c:v>18014100</c:v>
                </c:pt>
                <c:pt idx="914">
                  <c:v>12478800</c:v>
                </c:pt>
                <c:pt idx="915">
                  <c:v>3259900</c:v>
                </c:pt>
                <c:pt idx="916">
                  <c:v>8088800</c:v>
                </c:pt>
                <c:pt idx="917">
                  <c:v>8731100</c:v>
                </c:pt>
                <c:pt idx="918">
                  <c:v>0</c:v>
                </c:pt>
                <c:pt idx="919">
                  <c:v>0</c:v>
                </c:pt>
                <c:pt idx="920">
                  <c:v>4303900</c:v>
                </c:pt>
                <c:pt idx="921">
                  <c:v>4350100</c:v>
                </c:pt>
                <c:pt idx="922">
                  <c:v>9920500</c:v>
                </c:pt>
                <c:pt idx="923">
                  <c:v>5343500</c:v>
                </c:pt>
                <c:pt idx="924">
                  <c:v>5548100</c:v>
                </c:pt>
                <c:pt idx="925">
                  <c:v>4341700</c:v>
                </c:pt>
                <c:pt idx="926">
                  <c:v>4667900</c:v>
                </c:pt>
                <c:pt idx="927">
                  <c:v>2995200</c:v>
                </c:pt>
                <c:pt idx="928">
                  <c:v>3294300</c:v>
                </c:pt>
                <c:pt idx="929">
                  <c:v>6037700</c:v>
                </c:pt>
                <c:pt idx="930">
                  <c:v>17536300</c:v>
                </c:pt>
                <c:pt idx="931">
                  <c:v>17560900</c:v>
                </c:pt>
                <c:pt idx="932">
                  <c:v>5159200</c:v>
                </c:pt>
                <c:pt idx="933">
                  <c:v>12067900</c:v>
                </c:pt>
                <c:pt idx="934">
                  <c:v>5642100</c:v>
                </c:pt>
                <c:pt idx="935">
                  <c:v>4352000</c:v>
                </c:pt>
                <c:pt idx="936">
                  <c:v>3266200</c:v>
                </c:pt>
                <c:pt idx="937">
                  <c:v>4388500</c:v>
                </c:pt>
                <c:pt idx="938">
                  <c:v>4043700</c:v>
                </c:pt>
                <c:pt idx="939">
                  <c:v>6122100</c:v>
                </c:pt>
                <c:pt idx="940">
                  <c:v>3584500</c:v>
                </c:pt>
                <c:pt idx="941">
                  <c:v>1840600</c:v>
                </c:pt>
                <c:pt idx="942">
                  <c:v>2919100</c:v>
                </c:pt>
                <c:pt idx="943">
                  <c:v>5155000</c:v>
                </c:pt>
                <c:pt idx="944">
                  <c:v>1325200</c:v>
                </c:pt>
                <c:pt idx="945">
                  <c:v>3085600</c:v>
                </c:pt>
                <c:pt idx="946">
                  <c:v>4735700</c:v>
                </c:pt>
                <c:pt idx="947">
                  <c:v>6506300</c:v>
                </c:pt>
                <c:pt idx="948">
                  <c:v>4742200</c:v>
                </c:pt>
                <c:pt idx="949">
                  <c:v>5903700</c:v>
                </c:pt>
                <c:pt idx="950">
                  <c:v>13019000</c:v>
                </c:pt>
                <c:pt idx="951">
                  <c:v>0</c:v>
                </c:pt>
                <c:pt idx="952">
                  <c:v>3050400</c:v>
                </c:pt>
                <c:pt idx="953">
                  <c:v>1144100</c:v>
                </c:pt>
                <c:pt idx="954">
                  <c:v>9719200</c:v>
                </c:pt>
                <c:pt idx="955">
                  <c:v>7956000</c:v>
                </c:pt>
                <c:pt idx="956">
                  <c:v>6297100</c:v>
                </c:pt>
                <c:pt idx="957">
                  <c:v>3678000</c:v>
                </c:pt>
                <c:pt idx="958">
                  <c:v>7601400</c:v>
                </c:pt>
                <c:pt idx="959">
                  <c:v>2408200</c:v>
                </c:pt>
                <c:pt idx="960">
                  <c:v>2094100</c:v>
                </c:pt>
                <c:pt idx="961">
                  <c:v>5255100</c:v>
                </c:pt>
                <c:pt idx="962">
                  <c:v>4067900</c:v>
                </c:pt>
                <c:pt idx="963">
                  <c:v>2128700</c:v>
                </c:pt>
                <c:pt idx="964">
                  <c:v>6406100</c:v>
                </c:pt>
                <c:pt idx="965">
                  <c:v>3664200</c:v>
                </c:pt>
                <c:pt idx="966">
                  <c:v>4426900</c:v>
                </c:pt>
                <c:pt idx="967">
                  <c:v>2156200</c:v>
                </c:pt>
                <c:pt idx="968">
                  <c:v>3168100</c:v>
                </c:pt>
                <c:pt idx="969">
                  <c:v>2464300</c:v>
                </c:pt>
                <c:pt idx="970">
                  <c:v>3483600</c:v>
                </c:pt>
                <c:pt idx="971">
                  <c:v>3003800</c:v>
                </c:pt>
                <c:pt idx="972">
                  <c:v>627500</c:v>
                </c:pt>
                <c:pt idx="973">
                  <c:v>1572600</c:v>
                </c:pt>
                <c:pt idx="974">
                  <c:v>2470300</c:v>
                </c:pt>
                <c:pt idx="975">
                  <c:v>3374800</c:v>
                </c:pt>
                <c:pt idx="976">
                  <c:v>5125200</c:v>
                </c:pt>
                <c:pt idx="977">
                  <c:v>3557300</c:v>
                </c:pt>
                <c:pt idx="978">
                  <c:v>2812600</c:v>
                </c:pt>
                <c:pt idx="979">
                  <c:v>3118600</c:v>
                </c:pt>
                <c:pt idx="980">
                  <c:v>5051700</c:v>
                </c:pt>
                <c:pt idx="981">
                  <c:v>3421200</c:v>
                </c:pt>
                <c:pt idx="982">
                  <c:v>1757300</c:v>
                </c:pt>
                <c:pt idx="983">
                  <c:v>3307400</c:v>
                </c:pt>
                <c:pt idx="984">
                  <c:v>4061900</c:v>
                </c:pt>
                <c:pt idx="985">
                  <c:v>2990900</c:v>
                </c:pt>
                <c:pt idx="986">
                  <c:v>1711000</c:v>
                </c:pt>
                <c:pt idx="987">
                  <c:v>2680300</c:v>
                </c:pt>
                <c:pt idx="988">
                  <c:v>2319200</c:v>
                </c:pt>
                <c:pt idx="989">
                  <c:v>3586700</c:v>
                </c:pt>
                <c:pt idx="990">
                  <c:v>1680700</c:v>
                </c:pt>
                <c:pt idx="991">
                  <c:v>2063200</c:v>
                </c:pt>
                <c:pt idx="992">
                  <c:v>1945700</c:v>
                </c:pt>
                <c:pt idx="993">
                  <c:v>2794600</c:v>
                </c:pt>
                <c:pt idx="994">
                  <c:v>3888700</c:v>
                </c:pt>
                <c:pt idx="995">
                  <c:v>2762900</c:v>
                </c:pt>
                <c:pt idx="996">
                  <c:v>4385200</c:v>
                </c:pt>
                <c:pt idx="997">
                  <c:v>1450200</c:v>
                </c:pt>
                <c:pt idx="998">
                  <c:v>7547400</c:v>
                </c:pt>
                <c:pt idx="999">
                  <c:v>3451700</c:v>
                </c:pt>
                <c:pt idx="1000">
                  <c:v>2262300</c:v>
                </c:pt>
                <c:pt idx="1001">
                  <c:v>1667400</c:v>
                </c:pt>
                <c:pt idx="1002">
                  <c:v>3449600</c:v>
                </c:pt>
                <c:pt idx="1003">
                  <c:v>5136100</c:v>
                </c:pt>
                <c:pt idx="1004">
                  <c:v>2468700</c:v>
                </c:pt>
                <c:pt idx="1005">
                  <c:v>2986300</c:v>
                </c:pt>
                <c:pt idx="1006">
                  <c:v>1161100</c:v>
                </c:pt>
                <c:pt idx="1007">
                  <c:v>1954500</c:v>
                </c:pt>
                <c:pt idx="1008">
                  <c:v>1110600</c:v>
                </c:pt>
                <c:pt idx="1009">
                  <c:v>2166100</c:v>
                </c:pt>
                <c:pt idx="1010">
                  <c:v>4515000</c:v>
                </c:pt>
                <c:pt idx="1011">
                  <c:v>4162300</c:v>
                </c:pt>
                <c:pt idx="1012">
                  <c:v>1301500</c:v>
                </c:pt>
                <c:pt idx="1013">
                  <c:v>1606600</c:v>
                </c:pt>
                <c:pt idx="1014">
                  <c:v>5299400</c:v>
                </c:pt>
                <c:pt idx="1015">
                  <c:v>3144500</c:v>
                </c:pt>
                <c:pt idx="1016">
                  <c:v>1754900</c:v>
                </c:pt>
                <c:pt idx="1017">
                  <c:v>0</c:v>
                </c:pt>
                <c:pt idx="1018">
                  <c:v>0</c:v>
                </c:pt>
                <c:pt idx="1019">
                  <c:v>4683500</c:v>
                </c:pt>
                <c:pt idx="1020">
                  <c:v>2186000</c:v>
                </c:pt>
                <c:pt idx="1021">
                  <c:v>2631600</c:v>
                </c:pt>
                <c:pt idx="1022">
                  <c:v>906700</c:v>
                </c:pt>
                <c:pt idx="1023">
                  <c:v>0</c:v>
                </c:pt>
                <c:pt idx="1024">
                  <c:v>0</c:v>
                </c:pt>
                <c:pt idx="1025">
                  <c:v>6800700</c:v>
                </c:pt>
                <c:pt idx="1026">
                  <c:v>7991300</c:v>
                </c:pt>
                <c:pt idx="1027">
                  <c:v>4567700</c:v>
                </c:pt>
                <c:pt idx="1028">
                  <c:v>3964300</c:v>
                </c:pt>
                <c:pt idx="1029">
                  <c:v>3690100</c:v>
                </c:pt>
                <c:pt idx="1030">
                  <c:v>5135400</c:v>
                </c:pt>
                <c:pt idx="1031">
                  <c:v>4446200</c:v>
                </c:pt>
                <c:pt idx="1032">
                  <c:v>5927100</c:v>
                </c:pt>
                <c:pt idx="1033">
                  <c:v>1545800</c:v>
                </c:pt>
                <c:pt idx="1034">
                  <c:v>3008300</c:v>
                </c:pt>
                <c:pt idx="1035">
                  <c:v>4010400</c:v>
                </c:pt>
                <c:pt idx="1036">
                  <c:v>4384700</c:v>
                </c:pt>
                <c:pt idx="1037">
                  <c:v>3161100</c:v>
                </c:pt>
                <c:pt idx="1038">
                  <c:v>2717600</c:v>
                </c:pt>
                <c:pt idx="1039">
                  <c:v>4352200</c:v>
                </c:pt>
                <c:pt idx="1040">
                  <c:v>6527800</c:v>
                </c:pt>
                <c:pt idx="1041">
                  <c:v>4097100</c:v>
                </c:pt>
                <c:pt idx="1042">
                  <c:v>1699000</c:v>
                </c:pt>
                <c:pt idx="1043">
                  <c:v>867100</c:v>
                </c:pt>
                <c:pt idx="1044">
                  <c:v>1374400</c:v>
                </c:pt>
                <c:pt idx="1045">
                  <c:v>2663400</c:v>
                </c:pt>
                <c:pt idx="1046">
                  <c:v>4225000</c:v>
                </c:pt>
                <c:pt idx="1047">
                  <c:v>1905500</c:v>
                </c:pt>
                <c:pt idx="1048">
                  <c:v>2431000</c:v>
                </c:pt>
                <c:pt idx="1049">
                  <c:v>3476700</c:v>
                </c:pt>
                <c:pt idx="1050">
                  <c:v>8272700</c:v>
                </c:pt>
                <c:pt idx="1051">
                  <c:v>1155300</c:v>
                </c:pt>
                <c:pt idx="1052">
                  <c:v>3851900</c:v>
                </c:pt>
                <c:pt idx="1053">
                  <c:v>2103100</c:v>
                </c:pt>
                <c:pt idx="1054">
                  <c:v>1447200</c:v>
                </c:pt>
                <c:pt idx="1055">
                  <c:v>1579000</c:v>
                </c:pt>
                <c:pt idx="1056">
                  <c:v>1731400</c:v>
                </c:pt>
                <c:pt idx="1057">
                  <c:v>2256700</c:v>
                </c:pt>
                <c:pt idx="1058">
                  <c:v>3119600</c:v>
                </c:pt>
                <c:pt idx="1059">
                  <c:v>5361000</c:v>
                </c:pt>
                <c:pt idx="1060">
                  <c:v>6688100</c:v>
                </c:pt>
                <c:pt idx="1061">
                  <c:v>2878300</c:v>
                </c:pt>
                <c:pt idx="1062">
                  <c:v>6944900</c:v>
                </c:pt>
                <c:pt idx="1063">
                  <c:v>4133700</c:v>
                </c:pt>
                <c:pt idx="1064">
                  <c:v>7060900</c:v>
                </c:pt>
                <c:pt idx="1065">
                  <c:v>2859200</c:v>
                </c:pt>
                <c:pt idx="1066">
                  <c:v>4022800</c:v>
                </c:pt>
                <c:pt idx="1067">
                  <c:v>5820000</c:v>
                </c:pt>
                <c:pt idx="1068">
                  <c:v>2122500</c:v>
                </c:pt>
                <c:pt idx="1069">
                  <c:v>1885800</c:v>
                </c:pt>
                <c:pt idx="1070">
                  <c:v>4078800</c:v>
                </c:pt>
                <c:pt idx="1071">
                  <c:v>2453500</c:v>
                </c:pt>
                <c:pt idx="1072">
                  <c:v>6349100</c:v>
                </c:pt>
                <c:pt idx="1073">
                  <c:v>9303300</c:v>
                </c:pt>
                <c:pt idx="1074">
                  <c:v>3457200</c:v>
                </c:pt>
                <c:pt idx="1075">
                  <c:v>8611700</c:v>
                </c:pt>
                <c:pt idx="1076">
                  <c:v>9620400</c:v>
                </c:pt>
                <c:pt idx="1077">
                  <c:v>6778600</c:v>
                </c:pt>
                <c:pt idx="1078">
                  <c:v>3601900</c:v>
                </c:pt>
                <c:pt idx="1079">
                  <c:v>8439000</c:v>
                </c:pt>
                <c:pt idx="1080">
                  <c:v>7982900</c:v>
                </c:pt>
                <c:pt idx="1081">
                  <c:v>3759100</c:v>
                </c:pt>
                <c:pt idx="1082">
                  <c:v>5271100</c:v>
                </c:pt>
                <c:pt idx="1083">
                  <c:v>4142300</c:v>
                </c:pt>
                <c:pt idx="1084">
                  <c:v>4815300</c:v>
                </c:pt>
                <c:pt idx="1085">
                  <c:v>12499200</c:v>
                </c:pt>
                <c:pt idx="1086">
                  <c:v>3795400</c:v>
                </c:pt>
                <c:pt idx="1087">
                  <c:v>1216400</c:v>
                </c:pt>
                <c:pt idx="1088">
                  <c:v>4836600</c:v>
                </c:pt>
                <c:pt idx="1089">
                  <c:v>8613800</c:v>
                </c:pt>
                <c:pt idx="1090">
                  <c:v>9397400</c:v>
                </c:pt>
                <c:pt idx="1091">
                  <c:v>3886800</c:v>
                </c:pt>
                <c:pt idx="1092">
                  <c:v>3171000</c:v>
                </c:pt>
                <c:pt idx="1093">
                  <c:v>7640700</c:v>
                </c:pt>
                <c:pt idx="1094">
                  <c:v>1941600</c:v>
                </c:pt>
                <c:pt idx="1095">
                  <c:v>1994300</c:v>
                </c:pt>
                <c:pt idx="1096">
                  <c:v>5604500</c:v>
                </c:pt>
                <c:pt idx="1097">
                  <c:v>5402400</c:v>
                </c:pt>
                <c:pt idx="1098">
                  <c:v>3876000</c:v>
                </c:pt>
                <c:pt idx="1099">
                  <c:v>5177900</c:v>
                </c:pt>
                <c:pt idx="1100">
                  <c:v>3963500</c:v>
                </c:pt>
                <c:pt idx="1101">
                  <c:v>5489900</c:v>
                </c:pt>
                <c:pt idx="1102">
                  <c:v>7600100</c:v>
                </c:pt>
                <c:pt idx="1103">
                  <c:v>5096100</c:v>
                </c:pt>
                <c:pt idx="1104">
                  <c:v>4084900</c:v>
                </c:pt>
                <c:pt idx="1105">
                  <c:v>4493500</c:v>
                </c:pt>
                <c:pt idx="1106">
                  <c:v>3404000</c:v>
                </c:pt>
                <c:pt idx="1107">
                  <c:v>3639800</c:v>
                </c:pt>
                <c:pt idx="1108">
                  <c:v>3800500</c:v>
                </c:pt>
                <c:pt idx="1109">
                  <c:v>2888500</c:v>
                </c:pt>
                <c:pt idx="1110">
                  <c:v>4828300</c:v>
                </c:pt>
                <c:pt idx="1111">
                  <c:v>9312200</c:v>
                </c:pt>
                <c:pt idx="1112">
                  <c:v>6775500</c:v>
                </c:pt>
                <c:pt idx="1113">
                  <c:v>3694300</c:v>
                </c:pt>
                <c:pt idx="1114">
                  <c:v>5157300</c:v>
                </c:pt>
                <c:pt idx="1115">
                  <c:v>3979000</c:v>
                </c:pt>
                <c:pt idx="1116">
                  <c:v>3574100</c:v>
                </c:pt>
                <c:pt idx="1117">
                  <c:v>3828100</c:v>
                </c:pt>
                <c:pt idx="1118">
                  <c:v>4946100</c:v>
                </c:pt>
                <c:pt idx="1119">
                  <c:v>3179000</c:v>
                </c:pt>
                <c:pt idx="1120">
                  <c:v>2199200</c:v>
                </c:pt>
                <c:pt idx="1121">
                  <c:v>4026800</c:v>
                </c:pt>
                <c:pt idx="1122">
                  <c:v>5225300</c:v>
                </c:pt>
                <c:pt idx="1123">
                  <c:v>6286200</c:v>
                </c:pt>
                <c:pt idx="1124">
                  <c:v>12321700</c:v>
                </c:pt>
                <c:pt idx="1125">
                  <c:v>5846100</c:v>
                </c:pt>
                <c:pt idx="1126">
                  <c:v>4480700</c:v>
                </c:pt>
                <c:pt idx="1127">
                  <c:v>8561800</c:v>
                </c:pt>
                <c:pt idx="1128">
                  <c:v>8041300</c:v>
                </c:pt>
                <c:pt idx="1129">
                  <c:v>3525900</c:v>
                </c:pt>
                <c:pt idx="1130">
                  <c:v>3122300</c:v>
                </c:pt>
                <c:pt idx="1131">
                  <c:v>4420900</c:v>
                </c:pt>
                <c:pt idx="1132">
                  <c:v>6152000</c:v>
                </c:pt>
                <c:pt idx="1133">
                  <c:v>6010700</c:v>
                </c:pt>
                <c:pt idx="1134">
                  <c:v>6764700</c:v>
                </c:pt>
                <c:pt idx="1135">
                  <c:v>6092200</c:v>
                </c:pt>
                <c:pt idx="1136">
                  <c:v>1943800</c:v>
                </c:pt>
                <c:pt idx="1137">
                  <c:v>4950100</c:v>
                </c:pt>
                <c:pt idx="1138">
                  <c:v>6139000</c:v>
                </c:pt>
                <c:pt idx="1139">
                  <c:v>3303700</c:v>
                </c:pt>
                <c:pt idx="1140">
                  <c:v>2638300</c:v>
                </c:pt>
                <c:pt idx="1141">
                  <c:v>4614700</c:v>
                </c:pt>
                <c:pt idx="1142">
                  <c:v>5633400</c:v>
                </c:pt>
                <c:pt idx="1143">
                  <c:v>3034600</c:v>
                </c:pt>
                <c:pt idx="1144">
                  <c:v>4777600</c:v>
                </c:pt>
                <c:pt idx="1145">
                  <c:v>0</c:v>
                </c:pt>
                <c:pt idx="1146">
                  <c:v>2068400</c:v>
                </c:pt>
                <c:pt idx="1147">
                  <c:v>3368300</c:v>
                </c:pt>
                <c:pt idx="1148">
                  <c:v>2466200</c:v>
                </c:pt>
                <c:pt idx="1149">
                  <c:v>6681000</c:v>
                </c:pt>
                <c:pt idx="1150">
                  <c:v>3054600</c:v>
                </c:pt>
                <c:pt idx="1151">
                  <c:v>9210800</c:v>
                </c:pt>
                <c:pt idx="1152">
                  <c:v>5181000</c:v>
                </c:pt>
                <c:pt idx="1153">
                  <c:v>8487600</c:v>
                </c:pt>
                <c:pt idx="1154">
                  <c:v>6962300</c:v>
                </c:pt>
                <c:pt idx="1155">
                  <c:v>2887100</c:v>
                </c:pt>
                <c:pt idx="1156">
                  <c:v>3928400</c:v>
                </c:pt>
                <c:pt idx="1157">
                  <c:v>3105000</c:v>
                </c:pt>
                <c:pt idx="1158">
                  <c:v>4157600</c:v>
                </c:pt>
                <c:pt idx="1159">
                  <c:v>1756100</c:v>
                </c:pt>
                <c:pt idx="1160">
                  <c:v>2949500</c:v>
                </c:pt>
                <c:pt idx="1161">
                  <c:v>7563300</c:v>
                </c:pt>
                <c:pt idx="1162">
                  <c:v>5187000</c:v>
                </c:pt>
                <c:pt idx="1163">
                  <c:v>5610200</c:v>
                </c:pt>
                <c:pt idx="1164">
                  <c:v>4690200</c:v>
                </c:pt>
                <c:pt idx="1165">
                  <c:v>7400300</c:v>
                </c:pt>
                <c:pt idx="1166">
                  <c:v>5982400</c:v>
                </c:pt>
                <c:pt idx="1167">
                  <c:v>4139400</c:v>
                </c:pt>
                <c:pt idx="1168">
                  <c:v>2329700</c:v>
                </c:pt>
                <c:pt idx="1169">
                  <c:v>1865200</c:v>
                </c:pt>
                <c:pt idx="1170">
                  <c:v>10080200</c:v>
                </c:pt>
                <c:pt idx="1171">
                  <c:v>5980600</c:v>
                </c:pt>
                <c:pt idx="1172">
                  <c:v>5455400</c:v>
                </c:pt>
                <c:pt idx="1173">
                  <c:v>5863300</c:v>
                </c:pt>
                <c:pt idx="1174">
                  <c:v>10147300</c:v>
                </c:pt>
                <c:pt idx="1175">
                  <c:v>10902000</c:v>
                </c:pt>
                <c:pt idx="1176">
                  <c:v>10148000</c:v>
                </c:pt>
                <c:pt idx="1177">
                  <c:v>9069900</c:v>
                </c:pt>
                <c:pt idx="1178">
                  <c:v>10337300</c:v>
                </c:pt>
                <c:pt idx="1179">
                  <c:v>15642400</c:v>
                </c:pt>
                <c:pt idx="1180">
                  <c:v>14147000</c:v>
                </c:pt>
                <c:pt idx="1181">
                  <c:v>13577700</c:v>
                </c:pt>
                <c:pt idx="1182">
                  <c:v>3386500</c:v>
                </c:pt>
                <c:pt idx="1183">
                  <c:v>6963600</c:v>
                </c:pt>
                <c:pt idx="1184">
                  <c:v>6141400</c:v>
                </c:pt>
                <c:pt idx="1185">
                  <c:v>6500300</c:v>
                </c:pt>
                <c:pt idx="1186">
                  <c:v>5748200</c:v>
                </c:pt>
                <c:pt idx="1187">
                  <c:v>7730200</c:v>
                </c:pt>
                <c:pt idx="1188">
                  <c:v>12028700</c:v>
                </c:pt>
                <c:pt idx="1189">
                  <c:v>4545800</c:v>
                </c:pt>
                <c:pt idx="1190">
                  <c:v>5448000</c:v>
                </c:pt>
                <c:pt idx="1191">
                  <c:v>6317600</c:v>
                </c:pt>
                <c:pt idx="1192">
                  <c:v>3754000</c:v>
                </c:pt>
                <c:pt idx="1193">
                  <c:v>11173700</c:v>
                </c:pt>
                <c:pt idx="1194">
                  <c:v>3406700</c:v>
                </c:pt>
                <c:pt idx="1195">
                  <c:v>13072600</c:v>
                </c:pt>
                <c:pt idx="1196">
                  <c:v>18967400</c:v>
                </c:pt>
                <c:pt idx="1197">
                  <c:v>7122500</c:v>
                </c:pt>
                <c:pt idx="1198">
                  <c:v>11264900</c:v>
                </c:pt>
                <c:pt idx="1199">
                  <c:v>26319900</c:v>
                </c:pt>
                <c:pt idx="1200">
                  <c:v>23229500</c:v>
                </c:pt>
                <c:pt idx="1201">
                  <c:v>11516200</c:v>
                </c:pt>
                <c:pt idx="1202">
                  <c:v>11434200</c:v>
                </c:pt>
                <c:pt idx="1203">
                  <c:v>9448200</c:v>
                </c:pt>
                <c:pt idx="1204">
                  <c:v>15219000</c:v>
                </c:pt>
                <c:pt idx="1205">
                  <c:v>0</c:v>
                </c:pt>
                <c:pt idx="1206">
                  <c:v>0</c:v>
                </c:pt>
                <c:pt idx="1207">
                  <c:v>15910000</c:v>
                </c:pt>
                <c:pt idx="1208">
                  <c:v>10100200</c:v>
                </c:pt>
                <c:pt idx="1209">
                  <c:v>8377800</c:v>
                </c:pt>
                <c:pt idx="1210">
                  <c:v>8548600</c:v>
                </c:pt>
                <c:pt idx="1211">
                  <c:v>5683600</c:v>
                </c:pt>
                <c:pt idx="1212">
                  <c:v>10978000</c:v>
                </c:pt>
                <c:pt idx="1213">
                  <c:v>4868500</c:v>
                </c:pt>
                <c:pt idx="1214">
                  <c:v>11206200</c:v>
                </c:pt>
                <c:pt idx="1215">
                  <c:v>14224600</c:v>
                </c:pt>
                <c:pt idx="1216">
                  <c:v>2380500</c:v>
                </c:pt>
                <c:pt idx="1217">
                  <c:v>6588000</c:v>
                </c:pt>
                <c:pt idx="1218">
                  <c:v>4580200</c:v>
                </c:pt>
                <c:pt idx="1219">
                  <c:v>14150300</c:v>
                </c:pt>
                <c:pt idx="1220">
                  <c:v>23107300</c:v>
                </c:pt>
                <c:pt idx="1221">
                  <c:v>9391800</c:v>
                </c:pt>
                <c:pt idx="1222">
                  <c:v>0</c:v>
                </c:pt>
                <c:pt idx="1223">
                  <c:v>6318200</c:v>
                </c:pt>
                <c:pt idx="1224">
                  <c:v>4884100</c:v>
                </c:pt>
                <c:pt idx="1225">
                  <c:v>6622700</c:v>
                </c:pt>
                <c:pt idx="1226">
                  <c:v>8289500</c:v>
                </c:pt>
                <c:pt idx="1227">
                  <c:v>10217900</c:v>
                </c:pt>
                <c:pt idx="1228">
                  <c:v>4595800</c:v>
                </c:pt>
                <c:pt idx="1229">
                  <c:v>5557400</c:v>
                </c:pt>
                <c:pt idx="1230">
                  <c:v>2563300</c:v>
                </c:pt>
                <c:pt idx="1231">
                  <c:v>2800400</c:v>
                </c:pt>
                <c:pt idx="1232">
                  <c:v>3731400</c:v>
                </c:pt>
                <c:pt idx="1233">
                  <c:v>9560000</c:v>
                </c:pt>
                <c:pt idx="1234">
                  <c:v>4458000</c:v>
                </c:pt>
                <c:pt idx="1235">
                  <c:v>5187700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81-4455-8D08-36230EBC5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axId val="348343832"/>
        <c:axId val="348350392"/>
      </c:barChart>
      <c:lineChart>
        <c:grouping val="standard"/>
        <c:varyColors val="0"/>
        <c:ser>
          <c:idx val="0"/>
          <c:order val="0"/>
          <c:tx>
            <c:v>Price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'Hard Input'!$I$7:$I$1242</c:f>
              <c:numCache>
                <c:formatCode>m/d/yyyy</c:formatCode>
                <c:ptCount val="1236"/>
                <c:pt idx="0">
                  <c:v>41045</c:v>
                </c:pt>
                <c:pt idx="1">
                  <c:v>41046</c:v>
                </c:pt>
                <c:pt idx="2">
                  <c:v>41047</c:v>
                </c:pt>
                <c:pt idx="3">
                  <c:v>41050</c:v>
                </c:pt>
                <c:pt idx="4">
                  <c:v>41051</c:v>
                </c:pt>
                <c:pt idx="5">
                  <c:v>41052</c:v>
                </c:pt>
                <c:pt idx="6">
                  <c:v>41053</c:v>
                </c:pt>
                <c:pt idx="7">
                  <c:v>41054</c:v>
                </c:pt>
                <c:pt idx="8">
                  <c:v>41057</c:v>
                </c:pt>
                <c:pt idx="9">
                  <c:v>41058</c:v>
                </c:pt>
                <c:pt idx="10">
                  <c:v>41059</c:v>
                </c:pt>
                <c:pt idx="11">
                  <c:v>41060</c:v>
                </c:pt>
                <c:pt idx="12">
                  <c:v>41061</c:v>
                </c:pt>
                <c:pt idx="13">
                  <c:v>41064</c:v>
                </c:pt>
                <c:pt idx="14">
                  <c:v>41065</c:v>
                </c:pt>
                <c:pt idx="15">
                  <c:v>41066</c:v>
                </c:pt>
                <c:pt idx="16">
                  <c:v>41067</c:v>
                </c:pt>
                <c:pt idx="17">
                  <c:v>41068</c:v>
                </c:pt>
                <c:pt idx="18">
                  <c:v>41071</c:v>
                </c:pt>
                <c:pt idx="19">
                  <c:v>41072</c:v>
                </c:pt>
                <c:pt idx="20">
                  <c:v>41073</c:v>
                </c:pt>
                <c:pt idx="21">
                  <c:v>41074</c:v>
                </c:pt>
                <c:pt idx="22">
                  <c:v>41075</c:v>
                </c:pt>
                <c:pt idx="23">
                  <c:v>41078</c:v>
                </c:pt>
                <c:pt idx="24">
                  <c:v>41079</c:v>
                </c:pt>
                <c:pt idx="25">
                  <c:v>41080</c:v>
                </c:pt>
                <c:pt idx="26">
                  <c:v>41081</c:v>
                </c:pt>
                <c:pt idx="27">
                  <c:v>41082</c:v>
                </c:pt>
                <c:pt idx="28">
                  <c:v>41085</c:v>
                </c:pt>
                <c:pt idx="29">
                  <c:v>41086</c:v>
                </c:pt>
                <c:pt idx="30">
                  <c:v>41087</c:v>
                </c:pt>
                <c:pt idx="31">
                  <c:v>41088</c:v>
                </c:pt>
                <c:pt idx="32">
                  <c:v>41089</c:v>
                </c:pt>
                <c:pt idx="33">
                  <c:v>41092</c:v>
                </c:pt>
                <c:pt idx="34">
                  <c:v>41093</c:v>
                </c:pt>
                <c:pt idx="35">
                  <c:v>41094</c:v>
                </c:pt>
                <c:pt idx="36">
                  <c:v>41095</c:v>
                </c:pt>
                <c:pt idx="37">
                  <c:v>41096</c:v>
                </c:pt>
                <c:pt idx="38">
                  <c:v>41099</c:v>
                </c:pt>
                <c:pt idx="39">
                  <c:v>41100</c:v>
                </c:pt>
                <c:pt idx="40">
                  <c:v>41101</c:v>
                </c:pt>
                <c:pt idx="41">
                  <c:v>41102</c:v>
                </c:pt>
                <c:pt idx="42">
                  <c:v>41103</c:v>
                </c:pt>
                <c:pt idx="43">
                  <c:v>41106</c:v>
                </c:pt>
                <c:pt idx="44">
                  <c:v>41107</c:v>
                </c:pt>
                <c:pt idx="45">
                  <c:v>41108</c:v>
                </c:pt>
                <c:pt idx="46">
                  <c:v>41109</c:v>
                </c:pt>
                <c:pt idx="47">
                  <c:v>41110</c:v>
                </c:pt>
                <c:pt idx="48">
                  <c:v>41113</c:v>
                </c:pt>
                <c:pt idx="49">
                  <c:v>41114</c:v>
                </c:pt>
                <c:pt idx="50">
                  <c:v>41115</c:v>
                </c:pt>
                <c:pt idx="51">
                  <c:v>41116</c:v>
                </c:pt>
                <c:pt idx="52">
                  <c:v>41117</c:v>
                </c:pt>
                <c:pt idx="53">
                  <c:v>41120</c:v>
                </c:pt>
                <c:pt idx="54">
                  <c:v>41121</c:v>
                </c:pt>
                <c:pt idx="55">
                  <c:v>41122</c:v>
                </c:pt>
                <c:pt idx="56">
                  <c:v>41123</c:v>
                </c:pt>
                <c:pt idx="57">
                  <c:v>41124</c:v>
                </c:pt>
                <c:pt idx="58">
                  <c:v>41127</c:v>
                </c:pt>
                <c:pt idx="59">
                  <c:v>41128</c:v>
                </c:pt>
                <c:pt idx="60">
                  <c:v>41129</c:v>
                </c:pt>
                <c:pt idx="61">
                  <c:v>41130</c:v>
                </c:pt>
                <c:pt idx="62">
                  <c:v>41131</c:v>
                </c:pt>
                <c:pt idx="63">
                  <c:v>41134</c:v>
                </c:pt>
                <c:pt idx="64">
                  <c:v>41135</c:v>
                </c:pt>
                <c:pt idx="65">
                  <c:v>41136</c:v>
                </c:pt>
                <c:pt idx="66">
                  <c:v>41137</c:v>
                </c:pt>
                <c:pt idx="67">
                  <c:v>41138</c:v>
                </c:pt>
                <c:pt idx="68">
                  <c:v>41143</c:v>
                </c:pt>
                <c:pt idx="69">
                  <c:v>41144</c:v>
                </c:pt>
                <c:pt idx="70">
                  <c:v>41145</c:v>
                </c:pt>
                <c:pt idx="71">
                  <c:v>41148</c:v>
                </c:pt>
                <c:pt idx="72">
                  <c:v>41149</c:v>
                </c:pt>
                <c:pt idx="73">
                  <c:v>41150</c:v>
                </c:pt>
                <c:pt idx="74">
                  <c:v>41151</c:v>
                </c:pt>
                <c:pt idx="75">
                  <c:v>41155</c:v>
                </c:pt>
                <c:pt idx="76">
                  <c:v>41156</c:v>
                </c:pt>
                <c:pt idx="77">
                  <c:v>41157</c:v>
                </c:pt>
                <c:pt idx="78">
                  <c:v>41158</c:v>
                </c:pt>
                <c:pt idx="79">
                  <c:v>41159</c:v>
                </c:pt>
                <c:pt idx="80">
                  <c:v>41162</c:v>
                </c:pt>
                <c:pt idx="81">
                  <c:v>41163</c:v>
                </c:pt>
                <c:pt idx="82">
                  <c:v>41164</c:v>
                </c:pt>
                <c:pt idx="83">
                  <c:v>41165</c:v>
                </c:pt>
                <c:pt idx="84">
                  <c:v>41166</c:v>
                </c:pt>
                <c:pt idx="85">
                  <c:v>41170</c:v>
                </c:pt>
                <c:pt idx="86">
                  <c:v>41171</c:v>
                </c:pt>
                <c:pt idx="87">
                  <c:v>41172</c:v>
                </c:pt>
                <c:pt idx="88">
                  <c:v>41173</c:v>
                </c:pt>
                <c:pt idx="89">
                  <c:v>41176</c:v>
                </c:pt>
                <c:pt idx="90">
                  <c:v>41177</c:v>
                </c:pt>
                <c:pt idx="91">
                  <c:v>41178</c:v>
                </c:pt>
                <c:pt idx="92">
                  <c:v>41179</c:v>
                </c:pt>
                <c:pt idx="93">
                  <c:v>41180</c:v>
                </c:pt>
                <c:pt idx="94">
                  <c:v>41183</c:v>
                </c:pt>
                <c:pt idx="95">
                  <c:v>41184</c:v>
                </c:pt>
                <c:pt idx="96">
                  <c:v>41185</c:v>
                </c:pt>
                <c:pt idx="97">
                  <c:v>41186</c:v>
                </c:pt>
                <c:pt idx="98">
                  <c:v>41187</c:v>
                </c:pt>
                <c:pt idx="99">
                  <c:v>41190</c:v>
                </c:pt>
                <c:pt idx="100">
                  <c:v>41191</c:v>
                </c:pt>
                <c:pt idx="101">
                  <c:v>41192</c:v>
                </c:pt>
                <c:pt idx="102">
                  <c:v>41193</c:v>
                </c:pt>
                <c:pt idx="103">
                  <c:v>41194</c:v>
                </c:pt>
                <c:pt idx="104">
                  <c:v>41197</c:v>
                </c:pt>
                <c:pt idx="105">
                  <c:v>41198</c:v>
                </c:pt>
                <c:pt idx="106">
                  <c:v>41199</c:v>
                </c:pt>
                <c:pt idx="107">
                  <c:v>41200</c:v>
                </c:pt>
                <c:pt idx="108">
                  <c:v>41201</c:v>
                </c:pt>
                <c:pt idx="109">
                  <c:v>41204</c:v>
                </c:pt>
                <c:pt idx="110">
                  <c:v>41205</c:v>
                </c:pt>
                <c:pt idx="111">
                  <c:v>41206</c:v>
                </c:pt>
                <c:pt idx="112">
                  <c:v>41207</c:v>
                </c:pt>
                <c:pt idx="113">
                  <c:v>41211</c:v>
                </c:pt>
                <c:pt idx="114">
                  <c:v>41212</c:v>
                </c:pt>
                <c:pt idx="115">
                  <c:v>41213</c:v>
                </c:pt>
                <c:pt idx="116">
                  <c:v>41214</c:v>
                </c:pt>
                <c:pt idx="117">
                  <c:v>41215</c:v>
                </c:pt>
                <c:pt idx="118">
                  <c:v>41218</c:v>
                </c:pt>
                <c:pt idx="119">
                  <c:v>41219</c:v>
                </c:pt>
                <c:pt idx="120">
                  <c:v>41220</c:v>
                </c:pt>
                <c:pt idx="121">
                  <c:v>41221</c:v>
                </c:pt>
                <c:pt idx="122">
                  <c:v>41222</c:v>
                </c:pt>
                <c:pt idx="123">
                  <c:v>41225</c:v>
                </c:pt>
                <c:pt idx="124">
                  <c:v>41227</c:v>
                </c:pt>
                <c:pt idx="125">
                  <c:v>41229</c:v>
                </c:pt>
                <c:pt idx="126">
                  <c:v>41232</c:v>
                </c:pt>
                <c:pt idx="127">
                  <c:v>41233</c:v>
                </c:pt>
                <c:pt idx="128">
                  <c:v>41234</c:v>
                </c:pt>
                <c:pt idx="129">
                  <c:v>41235</c:v>
                </c:pt>
                <c:pt idx="130">
                  <c:v>41236</c:v>
                </c:pt>
                <c:pt idx="131">
                  <c:v>41239</c:v>
                </c:pt>
                <c:pt idx="132">
                  <c:v>41240</c:v>
                </c:pt>
                <c:pt idx="133">
                  <c:v>41241</c:v>
                </c:pt>
                <c:pt idx="134">
                  <c:v>41242</c:v>
                </c:pt>
                <c:pt idx="135">
                  <c:v>41243</c:v>
                </c:pt>
                <c:pt idx="136">
                  <c:v>41246</c:v>
                </c:pt>
                <c:pt idx="137">
                  <c:v>41247</c:v>
                </c:pt>
                <c:pt idx="138">
                  <c:v>41248</c:v>
                </c:pt>
                <c:pt idx="139">
                  <c:v>41249</c:v>
                </c:pt>
                <c:pt idx="140">
                  <c:v>41250</c:v>
                </c:pt>
                <c:pt idx="141">
                  <c:v>41253</c:v>
                </c:pt>
                <c:pt idx="142">
                  <c:v>41254</c:v>
                </c:pt>
                <c:pt idx="143">
                  <c:v>41255</c:v>
                </c:pt>
                <c:pt idx="144">
                  <c:v>41256</c:v>
                </c:pt>
                <c:pt idx="145">
                  <c:v>41257</c:v>
                </c:pt>
                <c:pt idx="146">
                  <c:v>41260</c:v>
                </c:pt>
                <c:pt idx="147">
                  <c:v>41261</c:v>
                </c:pt>
                <c:pt idx="148">
                  <c:v>41262</c:v>
                </c:pt>
                <c:pt idx="149">
                  <c:v>41263</c:v>
                </c:pt>
                <c:pt idx="150">
                  <c:v>41264</c:v>
                </c:pt>
                <c:pt idx="151">
                  <c:v>41267</c:v>
                </c:pt>
                <c:pt idx="152">
                  <c:v>41269</c:v>
                </c:pt>
                <c:pt idx="153">
                  <c:v>41270</c:v>
                </c:pt>
                <c:pt idx="154">
                  <c:v>41271</c:v>
                </c:pt>
                <c:pt idx="155">
                  <c:v>41274</c:v>
                </c:pt>
                <c:pt idx="156">
                  <c:v>41276</c:v>
                </c:pt>
                <c:pt idx="157">
                  <c:v>41277</c:v>
                </c:pt>
                <c:pt idx="158">
                  <c:v>41278</c:v>
                </c:pt>
                <c:pt idx="159">
                  <c:v>41281</c:v>
                </c:pt>
                <c:pt idx="160">
                  <c:v>41282</c:v>
                </c:pt>
                <c:pt idx="161">
                  <c:v>41283</c:v>
                </c:pt>
                <c:pt idx="162">
                  <c:v>41284</c:v>
                </c:pt>
                <c:pt idx="163">
                  <c:v>41285</c:v>
                </c:pt>
                <c:pt idx="164">
                  <c:v>41288</c:v>
                </c:pt>
                <c:pt idx="165">
                  <c:v>41289</c:v>
                </c:pt>
                <c:pt idx="166">
                  <c:v>41290</c:v>
                </c:pt>
                <c:pt idx="167">
                  <c:v>41291</c:v>
                </c:pt>
                <c:pt idx="168">
                  <c:v>41292</c:v>
                </c:pt>
                <c:pt idx="169">
                  <c:v>41295</c:v>
                </c:pt>
                <c:pt idx="170">
                  <c:v>41296</c:v>
                </c:pt>
                <c:pt idx="171">
                  <c:v>41297</c:v>
                </c:pt>
                <c:pt idx="172">
                  <c:v>41299</c:v>
                </c:pt>
                <c:pt idx="173">
                  <c:v>41303</c:v>
                </c:pt>
                <c:pt idx="174">
                  <c:v>41304</c:v>
                </c:pt>
                <c:pt idx="175">
                  <c:v>41305</c:v>
                </c:pt>
                <c:pt idx="176">
                  <c:v>41309</c:v>
                </c:pt>
                <c:pt idx="177">
                  <c:v>41310</c:v>
                </c:pt>
                <c:pt idx="178">
                  <c:v>41311</c:v>
                </c:pt>
                <c:pt idx="179">
                  <c:v>41312</c:v>
                </c:pt>
                <c:pt idx="180">
                  <c:v>41313</c:v>
                </c:pt>
                <c:pt idx="181">
                  <c:v>41318</c:v>
                </c:pt>
                <c:pt idx="182">
                  <c:v>41319</c:v>
                </c:pt>
                <c:pt idx="183">
                  <c:v>41320</c:v>
                </c:pt>
                <c:pt idx="184">
                  <c:v>41323</c:v>
                </c:pt>
                <c:pt idx="185">
                  <c:v>41324</c:v>
                </c:pt>
                <c:pt idx="186">
                  <c:v>41325</c:v>
                </c:pt>
                <c:pt idx="187">
                  <c:v>41326</c:v>
                </c:pt>
                <c:pt idx="188">
                  <c:v>41327</c:v>
                </c:pt>
                <c:pt idx="189">
                  <c:v>41330</c:v>
                </c:pt>
                <c:pt idx="190">
                  <c:v>41331</c:v>
                </c:pt>
                <c:pt idx="191">
                  <c:v>41332</c:v>
                </c:pt>
                <c:pt idx="192">
                  <c:v>41333</c:v>
                </c:pt>
                <c:pt idx="193">
                  <c:v>41334</c:v>
                </c:pt>
                <c:pt idx="194">
                  <c:v>41337</c:v>
                </c:pt>
                <c:pt idx="195">
                  <c:v>41338</c:v>
                </c:pt>
                <c:pt idx="196">
                  <c:v>41339</c:v>
                </c:pt>
                <c:pt idx="197">
                  <c:v>41340</c:v>
                </c:pt>
                <c:pt idx="198">
                  <c:v>41341</c:v>
                </c:pt>
                <c:pt idx="199">
                  <c:v>41344</c:v>
                </c:pt>
                <c:pt idx="200">
                  <c:v>41345</c:v>
                </c:pt>
                <c:pt idx="201">
                  <c:v>41346</c:v>
                </c:pt>
                <c:pt idx="202">
                  <c:v>41347</c:v>
                </c:pt>
                <c:pt idx="203">
                  <c:v>41348</c:v>
                </c:pt>
                <c:pt idx="204">
                  <c:v>41351</c:v>
                </c:pt>
                <c:pt idx="205">
                  <c:v>41352</c:v>
                </c:pt>
                <c:pt idx="206">
                  <c:v>41353</c:v>
                </c:pt>
                <c:pt idx="207">
                  <c:v>41354</c:v>
                </c:pt>
                <c:pt idx="208">
                  <c:v>41355</c:v>
                </c:pt>
                <c:pt idx="209">
                  <c:v>41358</c:v>
                </c:pt>
                <c:pt idx="210">
                  <c:v>41359</c:v>
                </c:pt>
                <c:pt idx="211">
                  <c:v>41360</c:v>
                </c:pt>
                <c:pt idx="212">
                  <c:v>41361</c:v>
                </c:pt>
                <c:pt idx="213">
                  <c:v>41362</c:v>
                </c:pt>
                <c:pt idx="214">
                  <c:v>41365</c:v>
                </c:pt>
                <c:pt idx="215">
                  <c:v>41366</c:v>
                </c:pt>
                <c:pt idx="216">
                  <c:v>41367</c:v>
                </c:pt>
                <c:pt idx="217">
                  <c:v>41368</c:v>
                </c:pt>
                <c:pt idx="218">
                  <c:v>41369</c:v>
                </c:pt>
                <c:pt idx="219">
                  <c:v>41372</c:v>
                </c:pt>
                <c:pt idx="220">
                  <c:v>41373</c:v>
                </c:pt>
                <c:pt idx="221">
                  <c:v>41374</c:v>
                </c:pt>
                <c:pt idx="222">
                  <c:v>41375</c:v>
                </c:pt>
                <c:pt idx="223">
                  <c:v>41376</c:v>
                </c:pt>
                <c:pt idx="224">
                  <c:v>41379</c:v>
                </c:pt>
                <c:pt idx="225">
                  <c:v>41380</c:v>
                </c:pt>
                <c:pt idx="226">
                  <c:v>41381</c:v>
                </c:pt>
                <c:pt idx="227">
                  <c:v>41382</c:v>
                </c:pt>
                <c:pt idx="228">
                  <c:v>41383</c:v>
                </c:pt>
                <c:pt idx="229">
                  <c:v>41386</c:v>
                </c:pt>
                <c:pt idx="230">
                  <c:v>41387</c:v>
                </c:pt>
                <c:pt idx="231">
                  <c:v>41388</c:v>
                </c:pt>
                <c:pt idx="232">
                  <c:v>41389</c:v>
                </c:pt>
                <c:pt idx="233">
                  <c:v>41390</c:v>
                </c:pt>
                <c:pt idx="234">
                  <c:v>41393</c:v>
                </c:pt>
                <c:pt idx="235">
                  <c:v>41394</c:v>
                </c:pt>
                <c:pt idx="236">
                  <c:v>41396</c:v>
                </c:pt>
                <c:pt idx="237">
                  <c:v>41397</c:v>
                </c:pt>
                <c:pt idx="238">
                  <c:v>41400</c:v>
                </c:pt>
                <c:pt idx="239">
                  <c:v>41401</c:v>
                </c:pt>
                <c:pt idx="240">
                  <c:v>41402</c:v>
                </c:pt>
                <c:pt idx="241">
                  <c:v>41403</c:v>
                </c:pt>
                <c:pt idx="242">
                  <c:v>41404</c:v>
                </c:pt>
                <c:pt idx="243">
                  <c:v>41407</c:v>
                </c:pt>
                <c:pt idx="244">
                  <c:v>41408</c:v>
                </c:pt>
                <c:pt idx="245">
                  <c:v>41409</c:v>
                </c:pt>
                <c:pt idx="246">
                  <c:v>41410</c:v>
                </c:pt>
                <c:pt idx="247">
                  <c:v>41411</c:v>
                </c:pt>
                <c:pt idx="248">
                  <c:v>41414</c:v>
                </c:pt>
                <c:pt idx="249">
                  <c:v>41415</c:v>
                </c:pt>
                <c:pt idx="250">
                  <c:v>41416</c:v>
                </c:pt>
                <c:pt idx="251">
                  <c:v>41417</c:v>
                </c:pt>
                <c:pt idx="252">
                  <c:v>41421</c:v>
                </c:pt>
                <c:pt idx="253">
                  <c:v>41422</c:v>
                </c:pt>
                <c:pt idx="254">
                  <c:v>41423</c:v>
                </c:pt>
                <c:pt idx="255">
                  <c:v>41424</c:v>
                </c:pt>
                <c:pt idx="256">
                  <c:v>41425</c:v>
                </c:pt>
                <c:pt idx="257">
                  <c:v>41428</c:v>
                </c:pt>
                <c:pt idx="258">
                  <c:v>41429</c:v>
                </c:pt>
                <c:pt idx="259">
                  <c:v>41430</c:v>
                </c:pt>
                <c:pt idx="260">
                  <c:v>41431</c:v>
                </c:pt>
                <c:pt idx="261">
                  <c:v>41432</c:v>
                </c:pt>
                <c:pt idx="262">
                  <c:v>41435</c:v>
                </c:pt>
                <c:pt idx="263">
                  <c:v>41436</c:v>
                </c:pt>
                <c:pt idx="264">
                  <c:v>41437</c:v>
                </c:pt>
                <c:pt idx="265">
                  <c:v>41438</c:v>
                </c:pt>
                <c:pt idx="266">
                  <c:v>41439</c:v>
                </c:pt>
                <c:pt idx="267">
                  <c:v>41442</c:v>
                </c:pt>
                <c:pt idx="268">
                  <c:v>41443</c:v>
                </c:pt>
                <c:pt idx="269">
                  <c:v>41444</c:v>
                </c:pt>
                <c:pt idx="270">
                  <c:v>41445</c:v>
                </c:pt>
                <c:pt idx="271">
                  <c:v>41446</c:v>
                </c:pt>
                <c:pt idx="272">
                  <c:v>41449</c:v>
                </c:pt>
                <c:pt idx="273">
                  <c:v>41450</c:v>
                </c:pt>
                <c:pt idx="274">
                  <c:v>41451</c:v>
                </c:pt>
                <c:pt idx="275">
                  <c:v>41452</c:v>
                </c:pt>
                <c:pt idx="276">
                  <c:v>41453</c:v>
                </c:pt>
                <c:pt idx="277">
                  <c:v>41456</c:v>
                </c:pt>
                <c:pt idx="278">
                  <c:v>41457</c:v>
                </c:pt>
                <c:pt idx="279">
                  <c:v>41458</c:v>
                </c:pt>
                <c:pt idx="280">
                  <c:v>41459</c:v>
                </c:pt>
                <c:pt idx="281">
                  <c:v>41460</c:v>
                </c:pt>
                <c:pt idx="282">
                  <c:v>41463</c:v>
                </c:pt>
                <c:pt idx="283">
                  <c:v>41464</c:v>
                </c:pt>
                <c:pt idx="284">
                  <c:v>41465</c:v>
                </c:pt>
                <c:pt idx="285">
                  <c:v>41466</c:v>
                </c:pt>
                <c:pt idx="286">
                  <c:v>41467</c:v>
                </c:pt>
                <c:pt idx="287">
                  <c:v>41470</c:v>
                </c:pt>
                <c:pt idx="288">
                  <c:v>41471</c:v>
                </c:pt>
                <c:pt idx="289">
                  <c:v>41472</c:v>
                </c:pt>
                <c:pt idx="290">
                  <c:v>41473</c:v>
                </c:pt>
                <c:pt idx="291">
                  <c:v>41474</c:v>
                </c:pt>
                <c:pt idx="292">
                  <c:v>41477</c:v>
                </c:pt>
                <c:pt idx="293">
                  <c:v>41478</c:v>
                </c:pt>
                <c:pt idx="294">
                  <c:v>41479</c:v>
                </c:pt>
                <c:pt idx="295">
                  <c:v>41480</c:v>
                </c:pt>
                <c:pt idx="296">
                  <c:v>41481</c:v>
                </c:pt>
                <c:pt idx="297">
                  <c:v>41484</c:v>
                </c:pt>
                <c:pt idx="298">
                  <c:v>41485</c:v>
                </c:pt>
                <c:pt idx="299">
                  <c:v>41486</c:v>
                </c:pt>
                <c:pt idx="300">
                  <c:v>41487</c:v>
                </c:pt>
                <c:pt idx="301">
                  <c:v>41488</c:v>
                </c:pt>
                <c:pt idx="302">
                  <c:v>41491</c:v>
                </c:pt>
                <c:pt idx="303">
                  <c:v>41492</c:v>
                </c:pt>
                <c:pt idx="304">
                  <c:v>41498</c:v>
                </c:pt>
                <c:pt idx="305">
                  <c:v>41499</c:v>
                </c:pt>
                <c:pt idx="306">
                  <c:v>41500</c:v>
                </c:pt>
                <c:pt idx="307">
                  <c:v>41501</c:v>
                </c:pt>
                <c:pt idx="308">
                  <c:v>41502</c:v>
                </c:pt>
                <c:pt idx="309">
                  <c:v>41505</c:v>
                </c:pt>
                <c:pt idx="310">
                  <c:v>41506</c:v>
                </c:pt>
                <c:pt idx="311">
                  <c:v>41507</c:v>
                </c:pt>
                <c:pt idx="312">
                  <c:v>41508</c:v>
                </c:pt>
                <c:pt idx="313">
                  <c:v>41509</c:v>
                </c:pt>
                <c:pt idx="314">
                  <c:v>41512</c:v>
                </c:pt>
                <c:pt idx="315">
                  <c:v>41513</c:v>
                </c:pt>
                <c:pt idx="316">
                  <c:v>41514</c:v>
                </c:pt>
                <c:pt idx="317">
                  <c:v>41515</c:v>
                </c:pt>
                <c:pt idx="318">
                  <c:v>41516</c:v>
                </c:pt>
                <c:pt idx="319">
                  <c:v>41519</c:v>
                </c:pt>
                <c:pt idx="320">
                  <c:v>41520</c:v>
                </c:pt>
                <c:pt idx="321">
                  <c:v>41521</c:v>
                </c:pt>
                <c:pt idx="322">
                  <c:v>41522</c:v>
                </c:pt>
                <c:pt idx="323">
                  <c:v>41523</c:v>
                </c:pt>
                <c:pt idx="324">
                  <c:v>41526</c:v>
                </c:pt>
                <c:pt idx="325">
                  <c:v>41527</c:v>
                </c:pt>
                <c:pt idx="326">
                  <c:v>41528</c:v>
                </c:pt>
                <c:pt idx="327">
                  <c:v>41529</c:v>
                </c:pt>
                <c:pt idx="328">
                  <c:v>41530</c:v>
                </c:pt>
                <c:pt idx="329">
                  <c:v>41534</c:v>
                </c:pt>
                <c:pt idx="330">
                  <c:v>41535</c:v>
                </c:pt>
                <c:pt idx="331">
                  <c:v>41536</c:v>
                </c:pt>
                <c:pt idx="332">
                  <c:v>41537</c:v>
                </c:pt>
                <c:pt idx="333">
                  <c:v>41540</c:v>
                </c:pt>
                <c:pt idx="334">
                  <c:v>41541</c:v>
                </c:pt>
                <c:pt idx="335">
                  <c:v>41542</c:v>
                </c:pt>
                <c:pt idx="336">
                  <c:v>41543</c:v>
                </c:pt>
                <c:pt idx="337">
                  <c:v>41544</c:v>
                </c:pt>
                <c:pt idx="338">
                  <c:v>41547</c:v>
                </c:pt>
                <c:pt idx="339">
                  <c:v>41548</c:v>
                </c:pt>
                <c:pt idx="340">
                  <c:v>41549</c:v>
                </c:pt>
                <c:pt idx="341">
                  <c:v>41550</c:v>
                </c:pt>
                <c:pt idx="342">
                  <c:v>41551</c:v>
                </c:pt>
                <c:pt idx="343">
                  <c:v>41554</c:v>
                </c:pt>
                <c:pt idx="344">
                  <c:v>41555</c:v>
                </c:pt>
                <c:pt idx="345">
                  <c:v>41556</c:v>
                </c:pt>
                <c:pt idx="346">
                  <c:v>41557</c:v>
                </c:pt>
                <c:pt idx="347">
                  <c:v>41558</c:v>
                </c:pt>
                <c:pt idx="348">
                  <c:v>41561</c:v>
                </c:pt>
                <c:pt idx="349">
                  <c:v>41563</c:v>
                </c:pt>
                <c:pt idx="350">
                  <c:v>41564</c:v>
                </c:pt>
                <c:pt idx="351">
                  <c:v>41565</c:v>
                </c:pt>
                <c:pt idx="352">
                  <c:v>41568</c:v>
                </c:pt>
                <c:pt idx="353">
                  <c:v>41569</c:v>
                </c:pt>
                <c:pt idx="354">
                  <c:v>41570</c:v>
                </c:pt>
                <c:pt idx="355">
                  <c:v>41571</c:v>
                </c:pt>
                <c:pt idx="356">
                  <c:v>41572</c:v>
                </c:pt>
                <c:pt idx="357">
                  <c:v>41575</c:v>
                </c:pt>
                <c:pt idx="358">
                  <c:v>41576</c:v>
                </c:pt>
                <c:pt idx="359">
                  <c:v>41577</c:v>
                </c:pt>
                <c:pt idx="360">
                  <c:v>41578</c:v>
                </c:pt>
                <c:pt idx="361">
                  <c:v>41579</c:v>
                </c:pt>
                <c:pt idx="362">
                  <c:v>41582</c:v>
                </c:pt>
                <c:pt idx="363">
                  <c:v>41584</c:v>
                </c:pt>
                <c:pt idx="364">
                  <c:v>41585</c:v>
                </c:pt>
                <c:pt idx="365">
                  <c:v>41586</c:v>
                </c:pt>
                <c:pt idx="366">
                  <c:v>41589</c:v>
                </c:pt>
                <c:pt idx="367">
                  <c:v>41590</c:v>
                </c:pt>
                <c:pt idx="368">
                  <c:v>41591</c:v>
                </c:pt>
                <c:pt idx="369">
                  <c:v>41592</c:v>
                </c:pt>
                <c:pt idx="370">
                  <c:v>41593</c:v>
                </c:pt>
                <c:pt idx="371">
                  <c:v>41596</c:v>
                </c:pt>
                <c:pt idx="372">
                  <c:v>41597</c:v>
                </c:pt>
                <c:pt idx="373">
                  <c:v>41598</c:v>
                </c:pt>
                <c:pt idx="374">
                  <c:v>41599</c:v>
                </c:pt>
                <c:pt idx="375">
                  <c:v>41600</c:v>
                </c:pt>
                <c:pt idx="376">
                  <c:v>41603</c:v>
                </c:pt>
                <c:pt idx="377">
                  <c:v>41604</c:v>
                </c:pt>
                <c:pt idx="378">
                  <c:v>41605</c:v>
                </c:pt>
                <c:pt idx="379">
                  <c:v>41606</c:v>
                </c:pt>
                <c:pt idx="380">
                  <c:v>41607</c:v>
                </c:pt>
                <c:pt idx="381">
                  <c:v>41610</c:v>
                </c:pt>
                <c:pt idx="382">
                  <c:v>41611</c:v>
                </c:pt>
                <c:pt idx="383">
                  <c:v>41612</c:v>
                </c:pt>
                <c:pt idx="384">
                  <c:v>41613</c:v>
                </c:pt>
                <c:pt idx="385">
                  <c:v>41614</c:v>
                </c:pt>
                <c:pt idx="386">
                  <c:v>41617</c:v>
                </c:pt>
                <c:pt idx="387">
                  <c:v>41618</c:v>
                </c:pt>
                <c:pt idx="388">
                  <c:v>41619</c:v>
                </c:pt>
                <c:pt idx="389">
                  <c:v>41620</c:v>
                </c:pt>
                <c:pt idx="390">
                  <c:v>41621</c:v>
                </c:pt>
                <c:pt idx="391">
                  <c:v>41624</c:v>
                </c:pt>
                <c:pt idx="392">
                  <c:v>41625</c:v>
                </c:pt>
                <c:pt idx="393">
                  <c:v>41626</c:v>
                </c:pt>
                <c:pt idx="394">
                  <c:v>41627</c:v>
                </c:pt>
                <c:pt idx="395">
                  <c:v>41628</c:v>
                </c:pt>
                <c:pt idx="396">
                  <c:v>41631</c:v>
                </c:pt>
                <c:pt idx="397">
                  <c:v>41632</c:v>
                </c:pt>
                <c:pt idx="398">
                  <c:v>41634</c:v>
                </c:pt>
                <c:pt idx="399">
                  <c:v>41635</c:v>
                </c:pt>
                <c:pt idx="400">
                  <c:v>41638</c:v>
                </c:pt>
                <c:pt idx="401">
                  <c:v>41639</c:v>
                </c:pt>
                <c:pt idx="402">
                  <c:v>41641</c:v>
                </c:pt>
                <c:pt idx="403">
                  <c:v>41642</c:v>
                </c:pt>
                <c:pt idx="404">
                  <c:v>41645</c:v>
                </c:pt>
                <c:pt idx="405">
                  <c:v>41646</c:v>
                </c:pt>
                <c:pt idx="406">
                  <c:v>41647</c:v>
                </c:pt>
                <c:pt idx="407">
                  <c:v>41648</c:v>
                </c:pt>
                <c:pt idx="408">
                  <c:v>41649</c:v>
                </c:pt>
                <c:pt idx="409">
                  <c:v>41652</c:v>
                </c:pt>
                <c:pt idx="410">
                  <c:v>41654</c:v>
                </c:pt>
                <c:pt idx="411">
                  <c:v>41655</c:v>
                </c:pt>
                <c:pt idx="412">
                  <c:v>41659</c:v>
                </c:pt>
                <c:pt idx="413">
                  <c:v>41660</c:v>
                </c:pt>
                <c:pt idx="414">
                  <c:v>41661</c:v>
                </c:pt>
                <c:pt idx="415">
                  <c:v>41662</c:v>
                </c:pt>
                <c:pt idx="416">
                  <c:v>41663</c:v>
                </c:pt>
                <c:pt idx="417">
                  <c:v>41666</c:v>
                </c:pt>
                <c:pt idx="418">
                  <c:v>41667</c:v>
                </c:pt>
                <c:pt idx="419">
                  <c:v>41668</c:v>
                </c:pt>
                <c:pt idx="420">
                  <c:v>41669</c:v>
                </c:pt>
                <c:pt idx="421">
                  <c:v>41673</c:v>
                </c:pt>
                <c:pt idx="422">
                  <c:v>41674</c:v>
                </c:pt>
                <c:pt idx="423">
                  <c:v>41675</c:v>
                </c:pt>
                <c:pt idx="424">
                  <c:v>41676</c:v>
                </c:pt>
                <c:pt idx="425">
                  <c:v>41677</c:v>
                </c:pt>
                <c:pt idx="426">
                  <c:v>41680</c:v>
                </c:pt>
                <c:pt idx="427">
                  <c:v>41681</c:v>
                </c:pt>
                <c:pt idx="428">
                  <c:v>41682</c:v>
                </c:pt>
                <c:pt idx="429">
                  <c:v>41683</c:v>
                </c:pt>
                <c:pt idx="430">
                  <c:v>41684</c:v>
                </c:pt>
                <c:pt idx="431">
                  <c:v>41687</c:v>
                </c:pt>
                <c:pt idx="432">
                  <c:v>41688</c:v>
                </c:pt>
                <c:pt idx="433">
                  <c:v>41689</c:v>
                </c:pt>
                <c:pt idx="434">
                  <c:v>41690</c:v>
                </c:pt>
                <c:pt idx="435">
                  <c:v>41691</c:v>
                </c:pt>
                <c:pt idx="436">
                  <c:v>41694</c:v>
                </c:pt>
                <c:pt idx="437">
                  <c:v>41695</c:v>
                </c:pt>
                <c:pt idx="438">
                  <c:v>41696</c:v>
                </c:pt>
                <c:pt idx="439">
                  <c:v>41697</c:v>
                </c:pt>
                <c:pt idx="440">
                  <c:v>41698</c:v>
                </c:pt>
                <c:pt idx="441">
                  <c:v>41701</c:v>
                </c:pt>
                <c:pt idx="442">
                  <c:v>41702</c:v>
                </c:pt>
                <c:pt idx="443">
                  <c:v>41703</c:v>
                </c:pt>
                <c:pt idx="444">
                  <c:v>41704</c:v>
                </c:pt>
                <c:pt idx="445">
                  <c:v>41705</c:v>
                </c:pt>
                <c:pt idx="446">
                  <c:v>41708</c:v>
                </c:pt>
                <c:pt idx="447">
                  <c:v>41709</c:v>
                </c:pt>
                <c:pt idx="448">
                  <c:v>41710</c:v>
                </c:pt>
                <c:pt idx="449">
                  <c:v>41711</c:v>
                </c:pt>
                <c:pt idx="450">
                  <c:v>41712</c:v>
                </c:pt>
                <c:pt idx="451">
                  <c:v>41715</c:v>
                </c:pt>
                <c:pt idx="452">
                  <c:v>41716</c:v>
                </c:pt>
                <c:pt idx="453">
                  <c:v>41717</c:v>
                </c:pt>
                <c:pt idx="454">
                  <c:v>41718</c:v>
                </c:pt>
                <c:pt idx="455">
                  <c:v>41719</c:v>
                </c:pt>
                <c:pt idx="456">
                  <c:v>41722</c:v>
                </c:pt>
                <c:pt idx="457">
                  <c:v>41723</c:v>
                </c:pt>
                <c:pt idx="458">
                  <c:v>41724</c:v>
                </c:pt>
                <c:pt idx="459">
                  <c:v>41725</c:v>
                </c:pt>
                <c:pt idx="460">
                  <c:v>41726</c:v>
                </c:pt>
                <c:pt idx="461">
                  <c:v>41729</c:v>
                </c:pt>
                <c:pt idx="462">
                  <c:v>41730</c:v>
                </c:pt>
                <c:pt idx="463">
                  <c:v>41731</c:v>
                </c:pt>
                <c:pt idx="464">
                  <c:v>41732</c:v>
                </c:pt>
                <c:pt idx="465">
                  <c:v>41733</c:v>
                </c:pt>
                <c:pt idx="466">
                  <c:v>41736</c:v>
                </c:pt>
                <c:pt idx="467">
                  <c:v>41737</c:v>
                </c:pt>
                <c:pt idx="468">
                  <c:v>41738</c:v>
                </c:pt>
                <c:pt idx="469">
                  <c:v>41739</c:v>
                </c:pt>
                <c:pt idx="470">
                  <c:v>41740</c:v>
                </c:pt>
                <c:pt idx="471">
                  <c:v>41743</c:v>
                </c:pt>
                <c:pt idx="472">
                  <c:v>41744</c:v>
                </c:pt>
                <c:pt idx="473">
                  <c:v>41745</c:v>
                </c:pt>
                <c:pt idx="474">
                  <c:v>41746</c:v>
                </c:pt>
                <c:pt idx="475">
                  <c:v>41747</c:v>
                </c:pt>
                <c:pt idx="476">
                  <c:v>41750</c:v>
                </c:pt>
                <c:pt idx="477">
                  <c:v>41751</c:v>
                </c:pt>
                <c:pt idx="478">
                  <c:v>41752</c:v>
                </c:pt>
                <c:pt idx="479">
                  <c:v>41753</c:v>
                </c:pt>
                <c:pt idx="480">
                  <c:v>41754</c:v>
                </c:pt>
                <c:pt idx="481">
                  <c:v>41757</c:v>
                </c:pt>
                <c:pt idx="482">
                  <c:v>41758</c:v>
                </c:pt>
                <c:pt idx="483">
                  <c:v>41759</c:v>
                </c:pt>
                <c:pt idx="484">
                  <c:v>41761</c:v>
                </c:pt>
                <c:pt idx="485">
                  <c:v>41764</c:v>
                </c:pt>
                <c:pt idx="486">
                  <c:v>41765</c:v>
                </c:pt>
                <c:pt idx="487">
                  <c:v>41766</c:v>
                </c:pt>
                <c:pt idx="488">
                  <c:v>41767</c:v>
                </c:pt>
                <c:pt idx="489">
                  <c:v>41768</c:v>
                </c:pt>
                <c:pt idx="490">
                  <c:v>41771</c:v>
                </c:pt>
                <c:pt idx="491">
                  <c:v>41773</c:v>
                </c:pt>
                <c:pt idx="492">
                  <c:v>41774</c:v>
                </c:pt>
                <c:pt idx="493">
                  <c:v>41775</c:v>
                </c:pt>
                <c:pt idx="494">
                  <c:v>41778</c:v>
                </c:pt>
                <c:pt idx="495">
                  <c:v>41779</c:v>
                </c:pt>
                <c:pt idx="496">
                  <c:v>41780</c:v>
                </c:pt>
                <c:pt idx="497">
                  <c:v>41781</c:v>
                </c:pt>
                <c:pt idx="498">
                  <c:v>41782</c:v>
                </c:pt>
                <c:pt idx="499">
                  <c:v>41785</c:v>
                </c:pt>
                <c:pt idx="500">
                  <c:v>41786</c:v>
                </c:pt>
                <c:pt idx="501">
                  <c:v>41787</c:v>
                </c:pt>
                <c:pt idx="502">
                  <c:v>41788</c:v>
                </c:pt>
                <c:pt idx="503">
                  <c:v>41789</c:v>
                </c:pt>
                <c:pt idx="504">
                  <c:v>41792</c:v>
                </c:pt>
                <c:pt idx="505">
                  <c:v>41793</c:v>
                </c:pt>
                <c:pt idx="506">
                  <c:v>41794</c:v>
                </c:pt>
                <c:pt idx="507">
                  <c:v>41795</c:v>
                </c:pt>
                <c:pt idx="508">
                  <c:v>41796</c:v>
                </c:pt>
                <c:pt idx="509">
                  <c:v>41799</c:v>
                </c:pt>
                <c:pt idx="510">
                  <c:v>41800</c:v>
                </c:pt>
                <c:pt idx="511">
                  <c:v>41801</c:v>
                </c:pt>
                <c:pt idx="512">
                  <c:v>41802</c:v>
                </c:pt>
                <c:pt idx="513">
                  <c:v>41803</c:v>
                </c:pt>
                <c:pt idx="514">
                  <c:v>41806</c:v>
                </c:pt>
                <c:pt idx="515">
                  <c:v>41807</c:v>
                </c:pt>
                <c:pt idx="516">
                  <c:v>41808</c:v>
                </c:pt>
                <c:pt idx="517">
                  <c:v>41809</c:v>
                </c:pt>
                <c:pt idx="518">
                  <c:v>41810</c:v>
                </c:pt>
                <c:pt idx="519">
                  <c:v>41813</c:v>
                </c:pt>
                <c:pt idx="520">
                  <c:v>41814</c:v>
                </c:pt>
                <c:pt idx="521">
                  <c:v>41815</c:v>
                </c:pt>
                <c:pt idx="522">
                  <c:v>41816</c:v>
                </c:pt>
                <c:pt idx="523">
                  <c:v>41817</c:v>
                </c:pt>
                <c:pt idx="524">
                  <c:v>41820</c:v>
                </c:pt>
                <c:pt idx="525">
                  <c:v>41821</c:v>
                </c:pt>
                <c:pt idx="526">
                  <c:v>41822</c:v>
                </c:pt>
                <c:pt idx="527">
                  <c:v>41823</c:v>
                </c:pt>
                <c:pt idx="528">
                  <c:v>41824</c:v>
                </c:pt>
                <c:pt idx="529">
                  <c:v>41827</c:v>
                </c:pt>
                <c:pt idx="530">
                  <c:v>41828</c:v>
                </c:pt>
                <c:pt idx="531">
                  <c:v>41829</c:v>
                </c:pt>
                <c:pt idx="532">
                  <c:v>41830</c:v>
                </c:pt>
                <c:pt idx="533">
                  <c:v>41831</c:v>
                </c:pt>
                <c:pt idx="534">
                  <c:v>41834</c:v>
                </c:pt>
                <c:pt idx="535">
                  <c:v>41836</c:v>
                </c:pt>
                <c:pt idx="536">
                  <c:v>41837</c:v>
                </c:pt>
                <c:pt idx="537">
                  <c:v>41838</c:v>
                </c:pt>
                <c:pt idx="538">
                  <c:v>41841</c:v>
                </c:pt>
                <c:pt idx="539">
                  <c:v>41842</c:v>
                </c:pt>
                <c:pt idx="540">
                  <c:v>41843</c:v>
                </c:pt>
                <c:pt idx="541">
                  <c:v>41844</c:v>
                </c:pt>
                <c:pt idx="542">
                  <c:v>41845</c:v>
                </c:pt>
                <c:pt idx="543">
                  <c:v>41850</c:v>
                </c:pt>
                <c:pt idx="544">
                  <c:v>41851</c:v>
                </c:pt>
                <c:pt idx="545">
                  <c:v>41852</c:v>
                </c:pt>
                <c:pt idx="546">
                  <c:v>41855</c:v>
                </c:pt>
                <c:pt idx="547">
                  <c:v>41856</c:v>
                </c:pt>
                <c:pt idx="548">
                  <c:v>41857</c:v>
                </c:pt>
                <c:pt idx="549">
                  <c:v>41858</c:v>
                </c:pt>
                <c:pt idx="550">
                  <c:v>41859</c:v>
                </c:pt>
                <c:pt idx="551">
                  <c:v>41862</c:v>
                </c:pt>
                <c:pt idx="552">
                  <c:v>41863</c:v>
                </c:pt>
                <c:pt idx="553">
                  <c:v>41864</c:v>
                </c:pt>
                <c:pt idx="554">
                  <c:v>41865</c:v>
                </c:pt>
                <c:pt idx="555">
                  <c:v>41866</c:v>
                </c:pt>
                <c:pt idx="556">
                  <c:v>41869</c:v>
                </c:pt>
                <c:pt idx="557">
                  <c:v>41870</c:v>
                </c:pt>
                <c:pt idx="558">
                  <c:v>41871</c:v>
                </c:pt>
                <c:pt idx="559">
                  <c:v>41872</c:v>
                </c:pt>
                <c:pt idx="560">
                  <c:v>41873</c:v>
                </c:pt>
                <c:pt idx="561">
                  <c:v>41876</c:v>
                </c:pt>
                <c:pt idx="562">
                  <c:v>41877</c:v>
                </c:pt>
                <c:pt idx="563">
                  <c:v>41878</c:v>
                </c:pt>
                <c:pt idx="564">
                  <c:v>41879</c:v>
                </c:pt>
                <c:pt idx="565">
                  <c:v>41880</c:v>
                </c:pt>
                <c:pt idx="566">
                  <c:v>41884</c:v>
                </c:pt>
                <c:pt idx="567">
                  <c:v>41885</c:v>
                </c:pt>
                <c:pt idx="568">
                  <c:v>41886</c:v>
                </c:pt>
                <c:pt idx="569">
                  <c:v>41887</c:v>
                </c:pt>
                <c:pt idx="570">
                  <c:v>41890</c:v>
                </c:pt>
                <c:pt idx="571">
                  <c:v>41891</c:v>
                </c:pt>
                <c:pt idx="572">
                  <c:v>41892</c:v>
                </c:pt>
                <c:pt idx="573">
                  <c:v>41893</c:v>
                </c:pt>
                <c:pt idx="574">
                  <c:v>41894</c:v>
                </c:pt>
                <c:pt idx="575">
                  <c:v>41897</c:v>
                </c:pt>
                <c:pt idx="576">
                  <c:v>41899</c:v>
                </c:pt>
                <c:pt idx="577">
                  <c:v>41900</c:v>
                </c:pt>
                <c:pt idx="578">
                  <c:v>41901</c:v>
                </c:pt>
                <c:pt idx="579">
                  <c:v>41904</c:v>
                </c:pt>
                <c:pt idx="580">
                  <c:v>41905</c:v>
                </c:pt>
                <c:pt idx="581">
                  <c:v>41906</c:v>
                </c:pt>
                <c:pt idx="582">
                  <c:v>41907</c:v>
                </c:pt>
                <c:pt idx="583">
                  <c:v>41908</c:v>
                </c:pt>
                <c:pt idx="584">
                  <c:v>41911</c:v>
                </c:pt>
                <c:pt idx="585">
                  <c:v>41912</c:v>
                </c:pt>
                <c:pt idx="586">
                  <c:v>41913</c:v>
                </c:pt>
                <c:pt idx="587">
                  <c:v>41914</c:v>
                </c:pt>
                <c:pt idx="588">
                  <c:v>41915</c:v>
                </c:pt>
                <c:pt idx="589">
                  <c:v>41919</c:v>
                </c:pt>
                <c:pt idx="590">
                  <c:v>41920</c:v>
                </c:pt>
                <c:pt idx="591">
                  <c:v>41921</c:v>
                </c:pt>
                <c:pt idx="592">
                  <c:v>41922</c:v>
                </c:pt>
                <c:pt idx="593">
                  <c:v>41925</c:v>
                </c:pt>
                <c:pt idx="594">
                  <c:v>41926</c:v>
                </c:pt>
                <c:pt idx="595">
                  <c:v>41927</c:v>
                </c:pt>
                <c:pt idx="596">
                  <c:v>41928</c:v>
                </c:pt>
                <c:pt idx="597">
                  <c:v>41929</c:v>
                </c:pt>
                <c:pt idx="598">
                  <c:v>41932</c:v>
                </c:pt>
                <c:pt idx="599">
                  <c:v>41933</c:v>
                </c:pt>
                <c:pt idx="600">
                  <c:v>41934</c:v>
                </c:pt>
                <c:pt idx="601">
                  <c:v>41936</c:v>
                </c:pt>
                <c:pt idx="602">
                  <c:v>41939</c:v>
                </c:pt>
                <c:pt idx="603">
                  <c:v>41940</c:v>
                </c:pt>
                <c:pt idx="604">
                  <c:v>41941</c:v>
                </c:pt>
                <c:pt idx="605">
                  <c:v>41942</c:v>
                </c:pt>
                <c:pt idx="606">
                  <c:v>41943</c:v>
                </c:pt>
                <c:pt idx="607">
                  <c:v>41946</c:v>
                </c:pt>
                <c:pt idx="608">
                  <c:v>41947</c:v>
                </c:pt>
                <c:pt idx="609">
                  <c:v>41948</c:v>
                </c:pt>
                <c:pt idx="610">
                  <c:v>41949</c:v>
                </c:pt>
                <c:pt idx="611">
                  <c:v>41950</c:v>
                </c:pt>
                <c:pt idx="612">
                  <c:v>41953</c:v>
                </c:pt>
                <c:pt idx="613">
                  <c:v>41954</c:v>
                </c:pt>
                <c:pt idx="614">
                  <c:v>41955</c:v>
                </c:pt>
                <c:pt idx="615">
                  <c:v>41956</c:v>
                </c:pt>
                <c:pt idx="616">
                  <c:v>41957</c:v>
                </c:pt>
                <c:pt idx="617">
                  <c:v>41960</c:v>
                </c:pt>
                <c:pt idx="618">
                  <c:v>41961</c:v>
                </c:pt>
                <c:pt idx="619">
                  <c:v>41962</c:v>
                </c:pt>
                <c:pt idx="620">
                  <c:v>41963</c:v>
                </c:pt>
                <c:pt idx="621">
                  <c:v>41964</c:v>
                </c:pt>
                <c:pt idx="622">
                  <c:v>41967</c:v>
                </c:pt>
                <c:pt idx="623">
                  <c:v>41968</c:v>
                </c:pt>
                <c:pt idx="624">
                  <c:v>41969</c:v>
                </c:pt>
                <c:pt idx="625">
                  <c:v>41970</c:v>
                </c:pt>
                <c:pt idx="626">
                  <c:v>41971</c:v>
                </c:pt>
                <c:pt idx="627">
                  <c:v>41974</c:v>
                </c:pt>
                <c:pt idx="628">
                  <c:v>41975</c:v>
                </c:pt>
                <c:pt idx="629">
                  <c:v>41976</c:v>
                </c:pt>
                <c:pt idx="630">
                  <c:v>41977</c:v>
                </c:pt>
                <c:pt idx="631">
                  <c:v>41978</c:v>
                </c:pt>
                <c:pt idx="632">
                  <c:v>41981</c:v>
                </c:pt>
                <c:pt idx="633">
                  <c:v>41982</c:v>
                </c:pt>
                <c:pt idx="634">
                  <c:v>41983</c:v>
                </c:pt>
                <c:pt idx="635">
                  <c:v>41984</c:v>
                </c:pt>
                <c:pt idx="636">
                  <c:v>41985</c:v>
                </c:pt>
                <c:pt idx="637">
                  <c:v>41988</c:v>
                </c:pt>
                <c:pt idx="638">
                  <c:v>41989</c:v>
                </c:pt>
                <c:pt idx="639">
                  <c:v>41990</c:v>
                </c:pt>
                <c:pt idx="640">
                  <c:v>41991</c:v>
                </c:pt>
                <c:pt idx="641">
                  <c:v>41992</c:v>
                </c:pt>
                <c:pt idx="642">
                  <c:v>41995</c:v>
                </c:pt>
                <c:pt idx="643">
                  <c:v>41996</c:v>
                </c:pt>
                <c:pt idx="644">
                  <c:v>41997</c:v>
                </c:pt>
                <c:pt idx="645">
                  <c:v>41999</c:v>
                </c:pt>
                <c:pt idx="646">
                  <c:v>42002</c:v>
                </c:pt>
                <c:pt idx="647">
                  <c:v>42003</c:v>
                </c:pt>
                <c:pt idx="648">
                  <c:v>42004</c:v>
                </c:pt>
                <c:pt idx="649">
                  <c:v>42006</c:v>
                </c:pt>
                <c:pt idx="650">
                  <c:v>42009</c:v>
                </c:pt>
                <c:pt idx="651">
                  <c:v>42010</c:v>
                </c:pt>
                <c:pt idx="652">
                  <c:v>42011</c:v>
                </c:pt>
                <c:pt idx="653">
                  <c:v>42012</c:v>
                </c:pt>
                <c:pt idx="654">
                  <c:v>42013</c:v>
                </c:pt>
                <c:pt idx="655">
                  <c:v>42016</c:v>
                </c:pt>
                <c:pt idx="656">
                  <c:v>42017</c:v>
                </c:pt>
                <c:pt idx="657">
                  <c:v>42018</c:v>
                </c:pt>
                <c:pt idx="658">
                  <c:v>42019</c:v>
                </c:pt>
                <c:pt idx="659">
                  <c:v>42020</c:v>
                </c:pt>
                <c:pt idx="660">
                  <c:v>42023</c:v>
                </c:pt>
                <c:pt idx="661">
                  <c:v>42024</c:v>
                </c:pt>
                <c:pt idx="662">
                  <c:v>42025</c:v>
                </c:pt>
                <c:pt idx="663">
                  <c:v>42026</c:v>
                </c:pt>
                <c:pt idx="664">
                  <c:v>42027</c:v>
                </c:pt>
                <c:pt idx="665">
                  <c:v>42030</c:v>
                </c:pt>
                <c:pt idx="666">
                  <c:v>42031</c:v>
                </c:pt>
                <c:pt idx="667">
                  <c:v>42032</c:v>
                </c:pt>
                <c:pt idx="668">
                  <c:v>42033</c:v>
                </c:pt>
                <c:pt idx="669">
                  <c:v>42034</c:v>
                </c:pt>
                <c:pt idx="670">
                  <c:v>42039</c:v>
                </c:pt>
                <c:pt idx="671">
                  <c:v>42040</c:v>
                </c:pt>
                <c:pt idx="672">
                  <c:v>42041</c:v>
                </c:pt>
                <c:pt idx="673">
                  <c:v>42044</c:v>
                </c:pt>
                <c:pt idx="674">
                  <c:v>42045</c:v>
                </c:pt>
                <c:pt idx="675">
                  <c:v>42046</c:v>
                </c:pt>
                <c:pt idx="676">
                  <c:v>42047</c:v>
                </c:pt>
                <c:pt idx="677">
                  <c:v>42048</c:v>
                </c:pt>
                <c:pt idx="678">
                  <c:v>42051</c:v>
                </c:pt>
                <c:pt idx="679">
                  <c:v>42052</c:v>
                </c:pt>
                <c:pt idx="680">
                  <c:v>42053</c:v>
                </c:pt>
                <c:pt idx="681">
                  <c:v>42058</c:v>
                </c:pt>
                <c:pt idx="682">
                  <c:v>42059</c:v>
                </c:pt>
                <c:pt idx="683">
                  <c:v>42060</c:v>
                </c:pt>
                <c:pt idx="684">
                  <c:v>42061</c:v>
                </c:pt>
                <c:pt idx="685">
                  <c:v>42062</c:v>
                </c:pt>
                <c:pt idx="686">
                  <c:v>42065</c:v>
                </c:pt>
                <c:pt idx="687">
                  <c:v>42066</c:v>
                </c:pt>
                <c:pt idx="688">
                  <c:v>42067</c:v>
                </c:pt>
                <c:pt idx="689">
                  <c:v>42068</c:v>
                </c:pt>
                <c:pt idx="690">
                  <c:v>42069</c:v>
                </c:pt>
                <c:pt idx="691">
                  <c:v>42072</c:v>
                </c:pt>
                <c:pt idx="692">
                  <c:v>42073</c:v>
                </c:pt>
                <c:pt idx="693">
                  <c:v>42074</c:v>
                </c:pt>
                <c:pt idx="694">
                  <c:v>42075</c:v>
                </c:pt>
                <c:pt idx="695">
                  <c:v>42076</c:v>
                </c:pt>
                <c:pt idx="696">
                  <c:v>42079</c:v>
                </c:pt>
                <c:pt idx="697">
                  <c:v>42080</c:v>
                </c:pt>
                <c:pt idx="698">
                  <c:v>42081</c:v>
                </c:pt>
                <c:pt idx="699">
                  <c:v>42082</c:v>
                </c:pt>
                <c:pt idx="700">
                  <c:v>42083</c:v>
                </c:pt>
                <c:pt idx="701">
                  <c:v>42086</c:v>
                </c:pt>
                <c:pt idx="702">
                  <c:v>42087</c:v>
                </c:pt>
                <c:pt idx="703">
                  <c:v>42088</c:v>
                </c:pt>
                <c:pt idx="704">
                  <c:v>42089</c:v>
                </c:pt>
                <c:pt idx="705">
                  <c:v>42090</c:v>
                </c:pt>
                <c:pt idx="706">
                  <c:v>42093</c:v>
                </c:pt>
                <c:pt idx="707">
                  <c:v>42094</c:v>
                </c:pt>
                <c:pt idx="708">
                  <c:v>42095</c:v>
                </c:pt>
                <c:pt idx="709">
                  <c:v>42096</c:v>
                </c:pt>
                <c:pt idx="710">
                  <c:v>42097</c:v>
                </c:pt>
                <c:pt idx="711">
                  <c:v>42100</c:v>
                </c:pt>
                <c:pt idx="712">
                  <c:v>42101</c:v>
                </c:pt>
                <c:pt idx="713">
                  <c:v>42102</c:v>
                </c:pt>
                <c:pt idx="714">
                  <c:v>42103</c:v>
                </c:pt>
                <c:pt idx="715">
                  <c:v>42104</c:v>
                </c:pt>
                <c:pt idx="716">
                  <c:v>42107</c:v>
                </c:pt>
                <c:pt idx="717">
                  <c:v>42108</c:v>
                </c:pt>
                <c:pt idx="718">
                  <c:v>42109</c:v>
                </c:pt>
                <c:pt idx="719">
                  <c:v>42110</c:v>
                </c:pt>
                <c:pt idx="720">
                  <c:v>42111</c:v>
                </c:pt>
                <c:pt idx="721">
                  <c:v>42114</c:v>
                </c:pt>
                <c:pt idx="722">
                  <c:v>42115</c:v>
                </c:pt>
                <c:pt idx="723">
                  <c:v>42116</c:v>
                </c:pt>
                <c:pt idx="724">
                  <c:v>42117</c:v>
                </c:pt>
                <c:pt idx="725">
                  <c:v>42118</c:v>
                </c:pt>
                <c:pt idx="726">
                  <c:v>42121</c:v>
                </c:pt>
                <c:pt idx="727">
                  <c:v>42122</c:v>
                </c:pt>
                <c:pt idx="728">
                  <c:v>42123</c:v>
                </c:pt>
                <c:pt idx="729">
                  <c:v>42124</c:v>
                </c:pt>
                <c:pt idx="730">
                  <c:v>42129</c:v>
                </c:pt>
                <c:pt idx="731">
                  <c:v>42130</c:v>
                </c:pt>
                <c:pt idx="732">
                  <c:v>42131</c:v>
                </c:pt>
                <c:pt idx="733">
                  <c:v>42132</c:v>
                </c:pt>
                <c:pt idx="734">
                  <c:v>42135</c:v>
                </c:pt>
                <c:pt idx="735">
                  <c:v>42136</c:v>
                </c:pt>
                <c:pt idx="736">
                  <c:v>42137</c:v>
                </c:pt>
                <c:pt idx="737">
                  <c:v>42138</c:v>
                </c:pt>
                <c:pt idx="738">
                  <c:v>42139</c:v>
                </c:pt>
                <c:pt idx="739">
                  <c:v>42142</c:v>
                </c:pt>
                <c:pt idx="740">
                  <c:v>42143</c:v>
                </c:pt>
                <c:pt idx="741">
                  <c:v>42144</c:v>
                </c:pt>
                <c:pt idx="742">
                  <c:v>42145</c:v>
                </c:pt>
                <c:pt idx="743">
                  <c:v>42146</c:v>
                </c:pt>
                <c:pt idx="744">
                  <c:v>42149</c:v>
                </c:pt>
                <c:pt idx="745">
                  <c:v>42150</c:v>
                </c:pt>
                <c:pt idx="746">
                  <c:v>42151</c:v>
                </c:pt>
                <c:pt idx="747">
                  <c:v>42152</c:v>
                </c:pt>
                <c:pt idx="748">
                  <c:v>42153</c:v>
                </c:pt>
                <c:pt idx="749">
                  <c:v>42156</c:v>
                </c:pt>
                <c:pt idx="750">
                  <c:v>42157</c:v>
                </c:pt>
                <c:pt idx="751">
                  <c:v>42158</c:v>
                </c:pt>
                <c:pt idx="752">
                  <c:v>42159</c:v>
                </c:pt>
                <c:pt idx="753">
                  <c:v>42160</c:v>
                </c:pt>
                <c:pt idx="754">
                  <c:v>42163</c:v>
                </c:pt>
                <c:pt idx="755">
                  <c:v>42164</c:v>
                </c:pt>
                <c:pt idx="756">
                  <c:v>42165</c:v>
                </c:pt>
                <c:pt idx="757">
                  <c:v>42166</c:v>
                </c:pt>
                <c:pt idx="758">
                  <c:v>42167</c:v>
                </c:pt>
                <c:pt idx="759">
                  <c:v>42170</c:v>
                </c:pt>
                <c:pt idx="760">
                  <c:v>42171</c:v>
                </c:pt>
                <c:pt idx="761">
                  <c:v>42172</c:v>
                </c:pt>
                <c:pt idx="762">
                  <c:v>42173</c:v>
                </c:pt>
                <c:pt idx="763">
                  <c:v>42174</c:v>
                </c:pt>
                <c:pt idx="764">
                  <c:v>42177</c:v>
                </c:pt>
                <c:pt idx="765">
                  <c:v>42178</c:v>
                </c:pt>
                <c:pt idx="766">
                  <c:v>42179</c:v>
                </c:pt>
                <c:pt idx="767">
                  <c:v>42180</c:v>
                </c:pt>
                <c:pt idx="768">
                  <c:v>42181</c:v>
                </c:pt>
                <c:pt idx="769">
                  <c:v>42184</c:v>
                </c:pt>
                <c:pt idx="770">
                  <c:v>42185</c:v>
                </c:pt>
                <c:pt idx="771">
                  <c:v>42186</c:v>
                </c:pt>
                <c:pt idx="772">
                  <c:v>42187</c:v>
                </c:pt>
                <c:pt idx="773">
                  <c:v>42188</c:v>
                </c:pt>
                <c:pt idx="774">
                  <c:v>42191</c:v>
                </c:pt>
                <c:pt idx="775">
                  <c:v>42192</c:v>
                </c:pt>
                <c:pt idx="776">
                  <c:v>42193</c:v>
                </c:pt>
                <c:pt idx="777">
                  <c:v>42194</c:v>
                </c:pt>
                <c:pt idx="778">
                  <c:v>42195</c:v>
                </c:pt>
                <c:pt idx="779">
                  <c:v>42198</c:v>
                </c:pt>
                <c:pt idx="780">
                  <c:v>42199</c:v>
                </c:pt>
                <c:pt idx="781">
                  <c:v>42200</c:v>
                </c:pt>
                <c:pt idx="782">
                  <c:v>42201</c:v>
                </c:pt>
                <c:pt idx="783">
                  <c:v>42205</c:v>
                </c:pt>
                <c:pt idx="784">
                  <c:v>42206</c:v>
                </c:pt>
                <c:pt idx="785">
                  <c:v>42207</c:v>
                </c:pt>
                <c:pt idx="786">
                  <c:v>42208</c:v>
                </c:pt>
                <c:pt idx="787">
                  <c:v>42209</c:v>
                </c:pt>
                <c:pt idx="788">
                  <c:v>42212</c:v>
                </c:pt>
                <c:pt idx="789">
                  <c:v>42213</c:v>
                </c:pt>
                <c:pt idx="790">
                  <c:v>42214</c:v>
                </c:pt>
                <c:pt idx="791">
                  <c:v>42215</c:v>
                </c:pt>
                <c:pt idx="792">
                  <c:v>42216</c:v>
                </c:pt>
                <c:pt idx="793">
                  <c:v>42219</c:v>
                </c:pt>
                <c:pt idx="794">
                  <c:v>42220</c:v>
                </c:pt>
                <c:pt idx="795">
                  <c:v>42221</c:v>
                </c:pt>
                <c:pt idx="796">
                  <c:v>42222</c:v>
                </c:pt>
                <c:pt idx="797">
                  <c:v>42223</c:v>
                </c:pt>
                <c:pt idx="798">
                  <c:v>42226</c:v>
                </c:pt>
                <c:pt idx="799">
                  <c:v>42227</c:v>
                </c:pt>
                <c:pt idx="800">
                  <c:v>42228</c:v>
                </c:pt>
                <c:pt idx="801">
                  <c:v>42229</c:v>
                </c:pt>
                <c:pt idx="802">
                  <c:v>42230</c:v>
                </c:pt>
                <c:pt idx="803">
                  <c:v>42233</c:v>
                </c:pt>
                <c:pt idx="804">
                  <c:v>42234</c:v>
                </c:pt>
                <c:pt idx="805">
                  <c:v>42235</c:v>
                </c:pt>
                <c:pt idx="806">
                  <c:v>42236</c:v>
                </c:pt>
                <c:pt idx="807">
                  <c:v>42237</c:v>
                </c:pt>
                <c:pt idx="808">
                  <c:v>42240</c:v>
                </c:pt>
                <c:pt idx="809">
                  <c:v>42241</c:v>
                </c:pt>
                <c:pt idx="810">
                  <c:v>42242</c:v>
                </c:pt>
                <c:pt idx="811">
                  <c:v>42243</c:v>
                </c:pt>
                <c:pt idx="812">
                  <c:v>42244</c:v>
                </c:pt>
                <c:pt idx="813">
                  <c:v>42248</c:v>
                </c:pt>
                <c:pt idx="814">
                  <c:v>42249</c:v>
                </c:pt>
                <c:pt idx="815">
                  <c:v>42250</c:v>
                </c:pt>
                <c:pt idx="816">
                  <c:v>42251</c:v>
                </c:pt>
                <c:pt idx="817">
                  <c:v>42254</c:v>
                </c:pt>
                <c:pt idx="818">
                  <c:v>42255</c:v>
                </c:pt>
                <c:pt idx="819">
                  <c:v>42256</c:v>
                </c:pt>
                <c:pt idx="820">
                  <c:v>42257</c:v>
                </c:pt>
                <c:pt idx="821">
                  <c:v>42258</c:v>
                </c:pt>
                <c:pt idx="822">
                  <c:v>42261</c:v>
                </c:pt>
                <c:pt idx="823">
                  <c:v>42262</c:v>
                </c:pt>
                <c:pt idx="824">
                  <c:v>42264</c:v>
                </c:pt>
                <c:pt idx="825">
                  <c:v>42265</c:v>
                </c:pt>
                <c:pt idx="826">
                  <c:v>42268</c:v>
                </c:pt>
                <c:pt idx="827">
                  <c:v>42269</c:v>
                </c:pt>
                <c:pt idx="828">
                  <c:v>42270</c:v>
                </c:pt>
                <c:pt idx="829">
                  <c:v>42272</c:v>
                </c:pt>
                <c:pt idx="830">
                  <c:v>42275</c:v>
                </c:pt>
                <c:pt idx="831">
                  <c:v>42276</c:v>
                </c:pt>
                <c:pt idx="832">
                  <c:v>42277</c:v>
                </c:pt>
                <c:pt idx="833">
                  <c:v>42278</c:v>
                </c:pt>
                <c:pt idx="834">
                  <c:v>42279</c:v>
                </c:pt>
                <c:pt idx="835">
                  <c:v>42282</c:v>
                </c:pt>
                <c:pt idx="836">
                  <c:v>42283</c:v>
                </c:pt>
                <c:pt idx="837">
                  <c:v>42284</c:v>
                </c:pt>
                <c:pt idx="838">
                  <c:v>42285</c:v>
                </c:pt>
                <c:pt idx="839">
                  <c:v>42286</c:v>
                </c:pt>
                <c:pt idx="840">
                  <c:v>42289</c:v>
                </c:pt>
                <c:pt idx="841">
                  <c:v>42290</c:v>
                </c:pt>
                <c:pt idx="842">
                  <c:v>42292</c:v>
                </c:pt>
                <c:pt idx="843">
                  <c:v>42293</c:v>
                </c:pt>
                <c:pt idx="844">
                  <c:v>42296</c:v>
                </c:pt>
                <c:pt idx="845">
                  <c:v>42297</c:v>
                </c:pt>
                <c:pt idx="846">
                  <c:v>42298</c:v>
                </c:pt>
                <c:pt idx="847">
                  <c:v>42299</c:v>
                </c:pt>
                <c:pt idx="848">
                  <c:v>42300</c:v>
                </c:pt>
                <c:pt idx="849">
                  <c:v>42303</c:v>
                </c:pt>
                <c:pt idx="850">
                  <c:v>42304</c:v>
                </c:pt>
                <c:pt idx="851">
                  <c:v>42305</c:v>
                </c:pt>
                <c:pt idx="852">
                  <c:v>42306</c:v>
                </c:pt>
                <c:pt idx="853">
                  <c:v>42307</c:v>
                </c:pt>
                <c:pt idx="854">
                  <c:v>42310</c:v>
                </c:pt>
                <c:pt idx="855">
                  <c:v>42311</c:v>
                </c:pt>
                <c:pt idx="856">
                  <c:v>42312</c:v>
                </c:pt>
                <c:pt idx="857">
                  <c:v>42313</c:v>
                </c:pt>
                <c:pt idx="858">
                  <c:v>42314</c:v>
                </c:pt>
                <c:pt idx="859">
                  <c:v>42317</c:v>
                </c:pt>
                <c:pt idx="860">
                  <c:v>42319</c:v>
                </c:pt>
                <c:pt idx="861">
                  <c:v>42320</c:v>
                </c:pt>
                <c:pt idx="862">
                  <c:v>42321</c:v>
                </c:pt>
                <c:pt idx="863">
                  <c:v>42324</c:v>
                </c:pt>
                <c:pt idx="864">
                  <c:v>42325</c:v>
                </c:pt>
                <c:pt idx="865">
                  <c:v>42326</c:v>
                </c:pt>
                <c:pt idx="866">
                  <c:v>42327</c:v>
                </c:pt>
                <c:pt idx="867">
                  <c:v>42328</c:v>
                </c:pt>
                <c:pt idx="868">
                  <c:v>42331</c:v>
                </c:pt>
                <c:pt idx="869">
                  <c:v>42332</c:v>
                </c:pt>
                <c:pt idx="870">
                  <c:v>42333</c:v>
                </c:pt>
                <c:pt idx="871">
                  <c:v>42334</c:v>
                </c:pt>
                <c:pt idx="872">
                  <c:v>42335</c:v>
                </c:pt>
                <c:pt idx="873">
                  <c:v>42338</c:v>
                </c:pt>
                <c:pt idx="874">
                  <c:v>42339</c:v>
                </c:pt>
                <c:pt idx="875">
                  <c:v>42340</c:v>
                </c:pt>
                <c:pt idx="876">
                  <c:v>42341</c:v>
                </c:pt>
                <c:pt idx="877">
                  <c:v>42342</c:v>
                </c:pt>
                <c:pt idx="878">
                  <c:v>42345</c:v>
                </c:pt>
                <c:pt idx="879">
                  <c:v>42346</c:v>
                </c:pt>
                <c:pt idx="880">
                  <c:v>42347</c:v>
                </c:pt>
                <c:pt idx="881">
                  <c:v>42348</c:v>
                </c:pt>
                <c:pt idx="882">
                  <c:v>42349</c:v>
                </c:pt>
                <c:pt idx="883">
                  <c:v>42352</c:v>
                </c:pt>
                <c:pt idx="884">
                  <c:v>42353</c:v>
                </c:pt>
                <c:pt idx="885">
                  <c:v>42354</c:v>
                </c:pt>
                <c:pt idx="886">
                  <c:v>42355</c:v>
                </c:pt>
                <c:pt idx="887">
                  <c:v>42356</c:v>
                </c:pt>
                <c:pt idx="888">
                  <c:v>42359</c:v>
                </c:pt>
                <c:pt idx="889">
                  <c:v>42360</c:v>
                </c:pt>
                <c:pt idx="890">
                  <c:v>42361</c:v>
                </c:pt>
                <c:pt idx="891">
                  <c:v>42366</c:v>
                </c:pt>
                <c:pt idx="892">
                  <c:v>42367</c:v>
                </c:pt>
                <c:pt idx="893">
                  <c:v>42368</c:v>
                </c:pt>
                <c:pt idx="894">
                  <c:v>42369</c:v>
                </c:pt>
                <c:pt idx="895">
                  <c:v>42373</c:v>
                </c:pt>
                <c:pt idx="896">
                  <c:v>42374</c:v>
                </c:pt>
                <c:pt idx="897">
                  <c:v>42375</c:v>
                </c:pt>
                <c:pt idx="898">
                  <c:v>42376</c:v>
                </c:pt>
                <c:pt idx="899">
                  <c:v>42377</c:v>
                </c:pt>
                <c:pt idx="900">
                  <c:v>42380</c:v>
                </c:pt>
                <c:pt idx="901">
                  <c:v>42381</c:v>
                </c:pt>
                <c:pt idx="902">
                  <c:v>42382</c:v>
                </c:pt>
                <c:pt idx="903">
                  <c:v>42383</c:v>
                </c:pt>
                <c:pt idx="904">
                  <c:v>42384</c:v>
                </c:pt>
                <c:pt idx="905">
                  <c:v>42387</c:v>
                </c:pt>
                <c:pt idx="906">
                  <c:v>42388</c:v>
                </c:pt>
                <c:pt idx="907">
                  <c:v>42389</c:v>
                </c:pt>
                <c:pt idx="908">
                  <c:v>42390</c:v>
                </c:pt>
                <c:pt idx="909">
                  <c:v>42391</c:v>
                </c:pt>
                <c:pt idx="910">
                  <c:v>42395</c:v>
                </c:pt>
                <c:pt idx="911">
                  <c:v>42396</c:v>
                </c:pt>
                <c:pt idx="912">
                  <c:v>42397</c:v>
                </c:pt>
                <c:pt idx="913">
                  <c:v>42398</c:v>
                </c:pt>
                <c:pt idx="914">
                  <c:v>42402</c:v>
                </c:pt>
                <c:pt idx="915">
                  <c:v>42403</c:v>
                </c:pt>
                <c:pt idx="916">
                  <c:v>42404</c:v>
                </c:pt>
                <c:pt idx="917">
                  <c:v>42405</c:v>
                </c:pt>
                <c:pt idx="918">
                  <c:v>42408</c:v>
                </c:pt>
                <c:pt idx="919">
                  <c:v>42409</c:v>
                </c:pt>
                <c:pt idx="920">
                  <c:v>42410</c:v>
                </c:pt>
                <c:pt idx="921">
                  <c:v>42411</c:v>
                </c:pt>
                <c:pt idx="922">
                  <c:v>42412</c:v>
                </c:pt>
                <c:pt idx="923">
                  <c:v>42415</c:v>
                </c:pt>
                <c:pt idx="924">
                  <c:v>42416</c:v>
                </c:pt>
                <c:pt idx="925">
                  <c:v>42417</c:v>
                </c:pt>
                <c:pt idx="926">
                  <c:v>42418</c:v>
                </c:pt>
                <c:pt idx="927">
                  <c:v>42419</c:v>
                </c:pt>
                <c:pt idx="928">
                  <c:v>42422</c:v>
                </c:pt>
                <c:pt idx="929">
                  <c:v>42423</c:v>
                </c:pt>
                <c:pt idx="930">
                  <c:v>42424</c:v>
                </c:pt>
                <c:pt idx="931">
                  <c:v>42425</c:v>
                </c:pt>
                <c:pt idx="932">
                  <c:v>42426</c:v>
                </c:pt>
                <c:pt idx="933">
                  <c:v>42429</c:v>
                </c:pt>
                <c:pt idx="934">
                  <c:v>42430</c:v>
                </c:pt>
                <c:pt idx="935">
                  <c:v>42431</c:v>
                </c:pt>
                <c:pt idx="936">
                  <c:v>42432</c:v>
                </c:pt>
                <c:pt idx="937">
                  <c:v>42433</c:v>
                </c:pt>
                <c:pt idx="938">
                  <c:v>42436</c:v>
                </c:pt>
                <c:pt idx="939">
                  <c:v>42437</c:v>
                </c:pt>
                <c:pt idx="940">
                  <c:v>42438</c:v>
                </c:pt>
                <c:pt idx="941">
                  <c:v>42439</c:v>
                </c:pt>
                <c:pt idx="942">
                  <c:v>42440</c:v>
                </c:pt>
                <c:pt idx="943">
                  <c:v>42443</c:v>
                </c:pt>
                <c:pt idx="944">
                  <c:v>42444</c:v>
                </c:pt>
                <c:pt idx="945">
                  <c:v>42445</c:v>
                </c:pt>
                <c:pt idx="946">
                  <c:v>42446</c:v>
                </c:pt>
                <c:pt idx="947">
                  <c:v>42447</c:v>
                </c:pt>
                <c:pt idx="948">
                  <c:v>42450</c:v>
                </c:pt>
                <c:pt idx="949">
                  <c:v>42451</c:v>
                </c:pt>
                <c:pt idx="950">
                  <c:v>42452</c:v>
                </c:pt>
                <c:pt idx="951">
                  <c:v>42453</c:v>
                </c:pt>
                <c:pt idx="952">
                  <c:v>42454</c:v>
                </c:pt>
                <c:pt idx="953">
                  <c:v>42457</c:v>
                </c:pt>
                <c:pt idx="954">
                  <c:v>42458</c:v>
                </c:pt>
                <c:pt idx="955">
                  <c:v>42459</c:v>
                </c:pt>
                <c:pt idx="956">
                  <c:v>42460</c:v>
                </c:pt>
                <c:pt idx="957">
                  <c:v>42461</c:v>
                </c:pt>
                <c:pt idx="958">
                  <c:v>42464</c:v>
                </c:pt>
                <c:pt idx="959">
                  <c:v>42465</c:v>
                </c:pt>
                <c:pt idx="960">
                  <c:v>42466</c:v>
                </c:pt>
                <c:pt idx="961">
                  <c:v>42467</c:v>
                </c:pt>
                <c:pt idx="962">
                  <c:v>42468</c:v>
                </c:pt>
                <c:pt idx="963">
                  <c:v>42471</c:v>
                </c:pt>
                <c:pt idx="964">
                  <c:v>42472</c:v>
                </c:pt>
                <c:pt idx="965">
                  <c:v>42473</c:v>
                </c:pt>
                <c:pt idx="966">
                  <c:v>42474</c:v>
                </c:pt>
                <c:pt idx="967">
                  <c:v>42475</c:v>
                </c:pt>
                <c:pt idx="968">
                  <c:v>42478</c:v>
                </c:pt>
                <c:pt idx="969">
                  <c:v>42479</c:v>
                </c:pt>
                <c:pt idx="970">
                  <c:v>42480</c:v>
                </c:pt>
                <c:pt idx="971">
                  <c:v>42481</c:v>
                </c:pt>
                <c:pt idx="972">
                  <c:v>42482</c:v>
                </c:pt>
                <c:pt idx="973">
                  <c:v>42485</c:v>
                </c:pt>
                <c:pt idx="974">
                  <c:v>42486</c:v>
                </c:pt>
                <c:pt idx="975">
                  <c:v>42487</c:v>
                </c:pt>
                <c:pt idx="976">
                  <c:v>42488</c:v>
                </c:pt>
                <c:pt idx="977">
                  <c:v>42489</c:v>
                </c:pt>
                <c:pt idx="978">
                  <c:v>42493</c:v>
                </c:pt>
                <c:pt idx="979">
                  <c:v>42494</c:v>
                </c:pt>
                <c:pt idx="980">
                  <c:v>42495</c:v>
                </c:pt>
                <c:pt idx="981">
                  <c:v>42496</c:v>
                </c:pt>
                <c:pt idx="982">
                  <c:v>42499</c:v>
                </c:pt>
                <c:pt idx="983">
                  <c:v>42500</c:v>
                </c:pt>
                <c:pt idx="984">
                  <c:v>42501</c:v>
                </c:pt>
                <c:pt idx="985">
                  <c:v>42502</c:v>
                </c:pt>
                <c:pt idx="986">
                  <c:v>42503</c:v>
                </c:pt>
                <c:pt idx="987">
                  <c:v>42506</c:v>
                </c:pt>
                <c:pt idx="988">
                  <c:v>42507</c:v>
                </c:pt>
                <c:pt idx="989">
                  <c:v>42508</c:v>
                </c:pt>
                <c:pt idx="990">
                  <c:v>42509</c:v>
                </c:pt>
                <c:pt idx="991">
                  <c:v>42510</c:v>
                </c:pt>
                <c:pt idx="992">
                  <c:v>42513</c:v>
                </c:pt>
                <c:pt idx="993">
                  <c:v>42514</c:v>
                </c:pt>
                <c:pt idx="994">
                  <c:v>42515</c:v>
                </c:pt>
                <c:pt idx="995">
                  <c:v>42516</c:v>
                </c:pt>
                <c:pt idx="996">
                  <c:v>42517</c:v>
                </c:pt>
                <c:pt idx="997">
                  <c:v>42520</c:v>
                </c:pt>
                <c:pt idx="998">
                  <c:v>42521</c:v>
                </c:pt>
                <c:pt idx="999">
                  <c:v>42522</c:v>
                </c:pt>
                <c:pt idx="1000">
                  <c:v>42523</c:v>
                </c:pt>
                <c:pt idx="1001">
                  <c:v>42524</c:v>
                </c:pt>
                <c:pt idx="1002">
                  <c:v>42527</c:v>
                </c:pt>
                <c:pt idx="1003">
                  <c:v>42528</c:v>
                </c:pt>
                <c:pt idx="1004">
                  <c:v>42529</c:v>
                </c:pt>
                <c:pt idx="1005">
                  <c:v>42530</c:v>
                </c:pt>
                <c:pt idx="1006">
                  <c:v>42531</c:v>
                </c:pt>
                <c:pt idx="1007">
                  <c:v>42534</c:v>
                </c:pt>
                <c:pt idx="1008">
                  <c:v>42535</c:v>
                </c:pt>
                <c:pt idx="1009">
                  <c:v>42536</c:v>
                </c:pt>
                <c:pt idx="1010">
                  <c:v>42537</c:v>
                </c:pt>
                <c:pt idx="1011">
                  <c:v>42538</c:v>
                </c:pt>
                <c:pt idx="1012">
                  <c:v>42541</c:v>
                </c:pt>
                <c:pt idx="1013">
                  <c:v>42542</c:v>
                </c:pt>
                <c:pt idx="1014">
                  <c:v>42544</c:v>
                </c:pt>
                <c:pt idx="1015">
                  <c:v>42545</c:v>
                </c:pt>
                <c:pt idx="1016">
                  <c:v>42548</c:v>
                </c:pt>
                <c:pt idx="1017">
                  <c:v>42549</c:v>
                </c:pt>
                <c:pt idx="1018">
                  <c:v>42550</c:v>
                </c:pt>
                <c:pt idx="1019">
                  <c:v>42551</c:v>
                </c:pt>
                <c:pt idx="1020">
                  <c:v>42552</c:v>
                </c:pt>
                <c:pt idx="1021">
                  <c:v>42555</c:v>
                </c:pt>
                <c:pt idx="1022">
                  <c:v>42556</c:v>
                </c:pt>
                <c:pt idx="1023">
                  <c:v>42557</c:v>
                </c:pt>
                <c:pt idx="1024">
                  <c:v>42558</c:v>
                </c:pt>
                <c:pt idx="1025">
                  <c:v>42559</c:v>
                </c:pt>
                <c:pt idx="1026">
                  <c:v>42562</c:v>
                </c:pt>
                <c:pt idx="1027">
                  <c:v>42563</c:v>
                </c:pt>
                <c:pt idx="1028">
                  <c:v>42564</c:v>
                </c:pt>
                <c:pt idx="1029">
                  <c:v>42565</c:v>
                </c:pt>
                <c:pt idx="1030">
                  <c:v>42566</c:v>
                </c:pt>
                <c:pt idx="1031">
                  <c:v>42569</c:v>
                </c:pt>
                <c:pt idx="1032">
                  <c:v>42570</c:v>
                </c:pt>
                <c:pt idx="1033">
                  <c:v>42571</c:v>
                </c:pt>
                <c:pt idx="1034">
                  <c:v>42572</c:v>
                </c:pt>
                <c:pt idx="1035">
                  <c:v>42573</c:v>
                </c:pt>
                <c:pt idx="1036">
                  <c:v>42576</c:v>
                </c:pt>
                <c:pt idx="1037">
                  <c:v>42577</c:v>
                </c:pt>
                <c:pt idx="1038">
                  <c:v>42578</c:v>
                </c:pt>
                <c:pt idx="1039">
                  <c:v>42579</c:v>
                </c:pt>
                <c:pt idx="1040">
                  <c:v>42580</c:v>
                </c:pt>
                <c:pt idx="1041">
                  <c:v>42583</c:v>
                </c:pt>
                <c:pt idx="1042">
                  <c:v>42584</c:v>
                </c:pt>
                <c:pt idx="1043">
                  <c:v>42585</c:v>
                </c:pt>
                <c:pt idx="1044">
                  <c:v>42586</c:v>
                </c:pt>
                <c:pt idx="1045">
                  <c:v>42587</c:v>
                </c:pt>
                <c:pt idx="1046">
                  <c:v>42590</c:v>
                </c:pt>
                <c:pt idx="1047">
                  <c:v>42591</c:v>
                </c:pt>
                <c:pt idx="1048">
                  <c:v>42592</c:v>
                </c:pt>
                <c:pt idx="1049">
                  <c:v>42593</c:v>
                </c:pt>
                <c:pt idx="1050">
                  <c:v>42594</c:v>
                </c:pt>
                <c:pt idx="1051">
                  <c:v>42597</c:v>
                </c:pt>
                <c:pt idx="1052">
                  <c:v>42598</c:v>
                </c:pt>
                <c:pt idx="1053">
                  <c:v>42599</c:v>
                </c:pt>
                <c:pt idx="1054">
                  <c:v>42600</c:v>
                </c:pt>
                <c:pt idx="1055">
                  <c:v>42601</c:v>
                </c:pt>
                <c:pt idx="1056">
                  <c:v>42604</c:v>
                </c:pt>
                <c:pt idx="1057">
                  <c:v>42605</c:v>
                </c:pt>
                <c:pt idx="1058">
                  <c:v>42606</c:v>
                </c:pt>
                <c:pt idx="1059">
                  <c:v>42607</c:v>
                </c:pt>
                <c:pt idx="1060">
                  <c:v>42608</c:v>
                </c:pt>
                <c:pt idx="1061">
                  <c:v>42611</c:v>
                </c:pt>
                <c:pt idx="1062">
                  <c:v>42612</c:v>
                </c:pt>
                <c:pt idx="1063">
                  <c:v>42614</c:v>
                </c:pt>
                <c:pt idx="1064">
                  <c:v>42615</c:v>
                </c:pt>
                <c:pt idx="1065">
                  <c:v>42618</c:v>
                </c:pt>
                <c:pt idx="1066">
                  <c:v>42619</c:v>
                </c:pt>
                <c:pt idx="1067">
                  <c:v>42620</c:v>
                </c:pt>
                <c:pt idx="1068">
                  <c:v>42621</c:v>
                </c:pt>
                <c:pt idx="1069">
                  <c:v>42622</c:v>
                </c:pt>
                <c:pt idx="1070">
                  <c:v>42626</c:v>
                </c:pt>
                <c:pt idx="1071">
                  <c:v>42627</c:v>
                </c:pt>
                <c:pt idx="1072">
                  <c:v>42628</c:v>
                </c:pt>
                <c:pt idx="1073">
                  <c:v>42632</c:v>
                </c:pt>
                <c:pt idx="1074">
                  <c:v>42633</c:v>
                </c:pt>
                <c:pt idx="1075">
                  <c:v>42634</c:v>
                </c:pt>
                <c:pt idx="1076">
                  <c:v>42635</c:v>
                </c:pt>
                <c:pt idx="1077">
                  <c:v>42636</c:v>
                </c:pt>
                <c:pt idx="1078">
                  <c:v>42639</c:v>
                </c:pt>
                <c:pt idx="1079">
                  <c:v>42640</c:v>
                </c:pt>
                <c:pt idx="1080">
                  <c:v>42641</c:v>
                </c:pt>
                <c:pt idx="1081">
                  <c:v>42642</c:v>
                </c:pt>
                <c:pt idx="1082">
                  <c:v>42643</c:v>
                </c:pt>
                <c:pt idx="1083">
                  <c:v>42647</c:v>
                </c:pt>
                <c:pt idx="1084">
                  <c:v>42648</c:v>
                </c:pt>
                <c:pt idx="1085">
                  <c:v>42649</c:v>
                </c:pt>
                <c:pt idx="1086">
                  <c:v>42650</c:v>
                </c:pt>
                <c:pt idx="1087">
                  <c:v>42653</c:v>
                </c:pt>
                <c:pt idx="1088">
                  <c:v>42654</c:v>
                </c:pt>
                <c:pt idx="1089">
                  <c:v>42655</c:v>
                </c:pt>
                <c:pt idx="1090">
                  <c:v>42656</c:v>
                </c:pt>
                <c:pt idx="1091">
                  <c:v>42657</c:v>
                </c:pt>
                <c:pt idx="1092">
                  <c:v>42660</c:v>
                </c:pt>
                <c:pt idx="1093">
                  <c:v>42661</c:v>
                </c:pt>
                <c:pt idx="1094">
                  <c:v>42662</c:v>
                </c:pt>
                <c:pt idx="1095">
                  <c:v>42663</c:v>
                </c:pt>
                <c:pt idx="1096">
                  <c:v>42664</c:v>
                </c:pt>
                <c:pt idx="1097">
                  <c:v>42667</c:v>
                </c:pt>
                <c:pt idx="1098">
                  <c:v>42668</c:v>
                </c:pt>
                <c:pt idx="1099">
                  <c:v>42669</c:v>
                </c:pt>
                <c:pt idx="1100">
                  <c:v>42670</c:v>
                </c:pt>
                <c:pt idx="1101">
                  <c:v>42671</c:v>
                </c:pt>
                <c:pt idx="1102">
                  <c:v>42674</c:v>
                </c:pt>
                <c:pt idx="1103">
                  <c:v>42675</c:v>
                </c:pt>
                <c:pt idx="1104">
                  <c:v>42676</c:v>
                </c:pt>
                <c:pt idx="1105">
                  <c:v>42677</c:v>
                </c:pt>
                <c:pt idx="1106">
                  <c:v>42678</c:v>
                </c:pt>
                <c:pt idx="1107">
                  <c:v>42681</c:v>
                </c:pt>
                <c:pt idx="1108">
                  <c:v>42682</c:v>
                </c:pt>
                <c:pt idx="1109">
                  <c:v>42683</c:v>
                </c:pt>
                <c:pt idx="1110">
                  <c:v>42684</c:v>
                </c:pt>
                <c:pt idx="1111">
                  <c:v>42685</c:v>
                </c:pt>
                <c:pt idx="1112">
                  <c:v>42688</c:v>
                </c:pt>
                <c:pt idx="1113">
                  <c:v>42689</c:v>
                </c:pt>
                <c:pt idx="1114">
                  <c:v>42690</c:v>
                </c:pt>
                <c:pt idx="1115">
                  <c:v>42691</c:v>
                </c:pt>
                <c:pt idx="1116">
                  <c:v>42692</c:v>
                </c:pt>
                <c:pt idx="1117">
                  <c:v>42695</c:v>
                </c:pt>
                <c:pt idx="1118">
                  <c:v>42696</c:v>
                </c:pt>
                <c:pt idx="1119">
                  <c:v>42697</c:v>
                </c:pt>
                <c:pt idx="1120">
                  <c:v>42698</c:v>
                </c:pt>
                <c:pt idx="1121">
                  <c:v>42699</c:v>
                </c:pt>
                <c:pt idx="1122">
                  <c:v>42702</c:v>
                </c:pt>
                <c:pt idx="1123">
                  <c:v>42703</c:v>
                </c:pt>
                <c:pt idx="1124">
                  <c:v>42704</c:v>
                </c:pt>
                <c:pt idx="1125">
                  <c:v>42705</c:v>
                </c:pt>
                <c:pt idx="1126">
                  <c:v>42706</c:v>
                </c:pt>
                <c:pt idx="1127">
                  <c:v>42709</c:v>
                </c:pt>
                <c:pt idx="1128">
                  <c:v>42710</c:v>
                </c:pt>
                <c:pt idx="1129">
                  <c:v>42711</c:v>
                </c:pt>
                <c:pt idx="1130">
                  <c:v>42712</c:v>
                </c:pt>
                <c:pt idx="1131">
                  <c:v>42713</c:v>
                </c:pt>
                <c:pt idx="1132">
                  <c:v>42717</c:v>
                </c:pt>
                <c:pt idx="1133">
                  <c:v>42718</c:v>
                </c:pt>
                <c:pt idx="1134">
                  <c:v>42719</c:v>
                </c:pt>
                <c:pt idx="1135">
                  <c:v>42720</c:v>
                </c:pt>
                <c:pt idx="1136">
                  <c:v>42723</c:v>
                </c:pt>
                <c:pt idx="1137">
                  <c:v>42724</c:v>
                </c:pt>
                <c:pt idx="1138">
                  <c:v>42725</c:v>
                </c:pt>
                <c:pt idx="1139">
                  <c:v>42726</c:v>
                </c:pt>
                <c:pt idx="1140">
                  <c:v>42727</c:v>
                </c:pt>
                <c:pt idx="1141">
                  <c:v>42731</c:v>
                </c:pt>
                <c:pt idx="1142">
                  <c:v>42732</c:v>
                </c:pt>
                <c:pt idx="1143">
                  <c:v>42733</c:v>
                </c:pt>
                <c:pt idx="1144">
                  <c:v>42734</c:v>
                </c:pt>
                <c:pt idx="1145">
                  <c:v>42737</c:v>
                </c:pt>
                <c:pt idx="1146">
                  <c:v>42738</c:v>
                </c:pt>
                <c:pt idx="1147">
                  <c:v>42739</c:v>
                </c:pt>
                <c:pt idx="1148">
                  <c:v>42740</c:v>
                </c:pt>
                <c:pt idx="1149">
                  <c:v>42741</c:v>
                </c:pt>
                <c:pt idx="1150">
                  <c:v>42744</c:v>
                </c:pt>
                <c:pt idx="1151">
                  <c:v>42745</c:v>
                </c:pt>
                <c:pt idx="1152">
                  <c:v>42746</c:v>
                </c:pt>
                <c:pt idx="1153">
                  <c:v>42747</c:v>
                </c:pt>
                <c:pt idx="1154">
                  <c:v>42748</c:v>
                </c:pt>
                <c:pt idx="1155">
                  <c:v>42751</c:v>
                </c:pt>
                <c:pt idx="1156">
                  <c:v>42752</c:v>
                </c:pt>
                <c:pt idx="1157">
                  <c:v>42753</c:v>
                </c:pt>
                <c:pt idx="1158">
                  <c:v>42754</c:v>
                </c:pt>
                <c:pt idx="1159">
                  <c:v>42755</c:v>
                </c:pt>
                <c:pt idx="1160">
                  <c:v>42758</c:v>
                </c:pt>
                <c:pt idx="1161">
                  <c:v>42759</c:v>
                </c:pt>
                <c:pt idx="1162">
                  <c:v>42760</c:v>
                </c:pt>
                <c:pt idx="1163">
                  <c:v>42761</c:v>
                </c:pt>
                <c:pt idx="1164">
                  <c:v>42762</c:v>
                </c:pt>
                <c:pt idx="1165">
                  <c:v>42766</c:v>
                </c:pt>
                <c:pt idx="1166">
                  <c:v>42768</c:v>
                </c:pt>
                <c:pt idx="1167">
                  <c:v>42769</c:v>
                </c:pt>
                <c:pt idx="1168">
                  <c:v>42772</c:v>
                </c:pt>
                <c:pt idx="1169">
                  <c:v>42773</c:v>
                </c:pt>
                <c:pt idx="1170">
                  <c:v>42774</c:v>
                </c:pt>
                <c:pt idx="1171">
                  <c:v>42776</c:v>
                </c:pt>
                <c:pt idx="1172">
                  <c:v>42779</c:v>
                </c:pt>
                <c:pt idx="1173">
                  <c:v>42780</c:v>
                </c:pt>
                <c:pt idx="1174">
                  <c:v>42781</c:v>
                </c:pt>
                <c:pt idx="1175">
                  <c:v>42782</c:v>
                </c:pt>
                <c:pt idx="1176">
                  <c:v>42783</c:v>
                </c:pt>
                <c:pt idx="1177">
                  <c:v>42786</c:v>
                </c:pt>
                <c:pt idx="1178">
                  <c:v>42787</c:v>
                </c:pt>
                <c:pt idx="1179">
                  <c:v>42788</c:v>
                </c:pt>
                <c:pt idx="1180">
                  <c:v>42789</c:v>
                </c:pt>
                <c:pt idx="1181">
                  <c:v>42790</c:v>
                </c:pt>
                <c:pt idx="1182">
                  <c:v>42793</c:v>
                </c:pt>
                <c:pt idx="1183">
                  <c:v>42794</c:v>
                </c:pt>
                <c:pt idx="1184">
                  <c:v>42795</c:v>
                </c:pt>
                <c:pt idx="1185">
                  <c:v>42796</c:v>
                </c:pt>
                <c:pt idx="1186">
                  <c:v>42797</c:v>
                </c:pt>
                <c:pt idx="1187">
                  <c:v>42800</c:v>
                </c:pt>
                <c:pt idx="1188">
                  <c:v>42801</c:v>
                </c:pt>
                <c:pt idx="1189">
                  <c:v>42802</c:v>
                </c:pt>
                <c:pt idx="1190">
                  <c:v>42803</c:v>
                </c:pt>
                <c:pt idx="1191">
                  <c:v>42804</c:v>
                </c:pt>
                <c:pt idx="1192">
                  <c:v>42807</c:v>
                </c:pt>
                <c:pt idx="1193">
                  <c:v>42808</c:v>
                </c:pt>
                <c:pt idx="1194">
                  <c:v>42809</c:v>
                </c:pt>
                <c:pt idx="1195">
                  <c:v>42810</c:v>
                </c:pt>
                <c:pt idx="1196">
                  <c:v>42811</c:v>
                </c:pt>
                <c:pt idx="1197">
                  <c:v>42814</c:v>
                </c:pt>
                <c:pt idx="1198">
                  <c:v>42815</c:v>
                </c:pt>
                <c:pt idx="1199">
                  <c:v>42816</c:v>
                </c:pt>
                <c:pt idx="1200">
                  <c:v>42817</c:v>
                </c:pt>
                <c:pt idx="1201">
                  <c:v>42818</c:v>
                </c:pt>
                <c:pt idx="1202">
                  <c:v>42821</c:v>
                </c:pt>
                <c:pt idx="1203">
                  <c:v>42822</c:v>
                </c:pt>
                <c:pt idx="1204">
                  <c:v>42823</c:v>
                </c:pt>
                <c:pt idx="1205">
                  <c:v>42824</c:v>
                </c:pt>
                <c:pt idx="1206">
                  <c:v>42825</c:v>
                </c:pt>
                <c:pt idx="1207">
                  <c:v>42828</c:v>
                </c:pt>
                <c:pt idx="1208">
                  <c:v>42829</c:v>
                </c:pt>
                <c:pt idx="1209">
                  <c:v>42830</c:v>
                </c:pt>
                <c:pt idx="1210">
                  <c:v>42831</c:v>
                </c:pt>
                <c:pt idx="1211">
                  <c:v>42832</c:v>
                </c:pt>
                <c:pt idx="1212">
                  <c:v>42835</c:v>
                </c:pt>
                <c:pt idx="1213">
                  <c:v>42836</c:v>
                </c:pt>
                <c:pt idx="1214">
                  <c:v>42837</c:v>
                </c:pt>
                <c:pt idx="1215">
                  <c:v>42838</c:v>
                </c:pt>
                <c:pt idx="1216">
                  <c:v>42839</c:v>
                </c:pt>
                <c:pt idx="1217">
                  <c:v>42842</c:v>
                </c:pt>
                <c:pt idx="1218">
                  <c:v>42843</c:v>
                </c:pt>
                <c:pt idx="1219">
                  <c:v>42844</c:v>
                </c:pt>
                <c:pt idx="1220">
                  <c:v>42845</c:v>
                </c:pt>
                <c:pt idx="1221">
                  <c:v>42846</c:v>
                </c:pt>
                <c:pt idx="1222">
                  <c:v>42849</c:v>
                </c:pt>
                <c:pt idx="1223">
                  <c:v>42850</c:v>
                </c:pt>
                <c:pt idx="1224">
                  <c:v>42851</c:v>
                </c:pt>
                <c:pt idx="1225">
                  <c:v>42852</c:v>
                </c:pt>
                <c:pt idx="1226">
                  <c:v>42853</c:v>
                </c:pt>
                <c:pt idx="1227">
                  <c:v>42857</c:v>
                </c:pt>
                <c:pt idx="1228">
                  <c:v>42858</c:v>
                </c:pt>
                <c:pt idx="1229">
                  <c:v>42859</c:v>
                </c:pt>
                <c:pt idx="1230">
                  <c:v>42860</c:v>
                </c:pt>
                <c:pt idx="1231">
                  <c:v>42863</c:v>
                </c:pt>
                <c:pt idx="1232">
                  <c:v>42864</c:v>
                </c:pt>
                <c:pt idx="1233">
                  <c:v>42866</c:v>
                </c:pt>
                <c:pt idx="1234">
                  <c:v>42867</c:v>
                </c:pt>
                <c:pt idx="1235">
                  <c:v>42870</c:v>
                </c:pt>
              </c:numCache>
            </c:numRef>
          </c:cat>
          <c:val>
            <c:numRef>
              <c:f>'Hard Input'!$N$7:$N$1242</c:f>
              <c:numCache>
                <c:formatCode>General</c:formatCode>
                <c:ptCount val="1236"/>
                <c:pt idx="0">
                  <c:v>3.51</c:v>
                </c:pt>
                <c:pt idx="1">
                  <c:v>3.6</c:v>
                </c:pt>
                <c:pt idx="2">
                  <c:v>3.57</c:v>
                </c:pt>
                <c:pt idx="3">
                  <c:v>3.55</c:v>
                </c:pt>
                <c:pt idx="4">
                  <c:v>3.62</c:v>
                </c:pt>
                <c:pt idx="5">
                  <c:v>3.54</c:v>
                </c:pt>
                <c:pt idx="6">
                  <c:v>3.58</c:v>
                </c:pt>
                <c:pt idx="7">
                  <c:v>3.6</c:v>
                </c:pt>
                <c:pt idx="8">
                  <c:v>3.64</c:v>
                </c:pt>
                <c:pt idx="9">
                  <c:v>3.75</c:v>
                </c:pt>
                <c:pt idx="10">
                  <c:v>3.84</c:v>
                </c:pt>
                <c:pt idx="11">
                  <c:v>3.69</c:v>
                </c:pt>
                <c:pt idx="12">
                  <c:v>3.69</c:v>
                </c:pt>
                <c:pt idx="13">
                  <c:v>3.54</c:v>
                </c:pt>
                <c:pt idx="14">
                  <c:v>3.52</c:v>
                </c:pt>
                <c:pt idx="15">
                  <c:v>3.53</c:v>
                </c:pt>
                <c:pt idx="16">
                  <c:v>3.57</c:v>
                </c:pt>
                <c:pt idx="17">
                  <c:v>3.54</c:v>
                </c:pt>
                <c:pt idx="18">
                  <c:v>3.53</c:v>
                </c:pt>
                <c:pt idx="19">
                  <c:v>3.46</c:v>
                </c:pt>
                <c:pt idx="20">
                  <c:v>3.44</c:v>
                </c:pt>
                <c:pt idx="21">
                  <c:v>3.4</c:v>
                </c:pt>
                <c:pt idx="22">
                  <c:v>3.6</c:v>
                </c:pt>
                <c:pt idx="23">
                  <c:v>3.58</c:v>
                </c:pt>
                <c:pt idx="24">
                  <c:v>3.61</c:v>
                </c:pt>
                <c:pt idx="25">
                  <c:v>3.65</c:v>
                </c:pt>
                <c:pt idx="26">
                  <c:v>3.6</c:v>
                </c:pt>
                <c:pt idx="27">
                  <c:v>3.55</c:v>
                </c:pt>
                <c:pt idx="28">
                  <c:v>3.54</c:v>
                </c:pt>
                <c:pt idx="29">
                  <c:v>3.52</c:v>
                </c:pt>
                <c:pt idx="30">
                  <c:v>3.56</c:v>
                </c:pt>
                <c:pt idx="31">
                  <c:v>3.52</c:v>
                </c:pt>
                <c:pt idx="32">
                  <c:v>3.6</c:v>
                </c:pt>
                <c:pt idx="33">
                  <c:v>3.6</c:v>
                </c:pt>
                <c:pt idx="34">
                  <c:v>3.63</c:v>
                </c:pt>
                <c:pt idx="35">
                  <c:v>3.63</c:v>
                </c:pt>
                <c:pt idx="36">
                  <c:v>3.58</c:v>
                </c:pt>
                <c:pt idx="37">
                  <c:v>3.68</c:v>
                </c:pt>
                <c:pt idx="38">
                  <c:v>3.61</c:v>
                </c:pt>
                <c:pt idx="39">
                  <c:v>3.63</c:v>
                </c:pt>
                <c:pt idx="40">
                  <c:v>3.59</c:v>
                </c:pt>
                <c:pt idx="41">
                  <c:v>3.62</c:v>
                </c:pt>
                <c:pt idx="42">
                  <c:v>3.6</c:v>
                </c:pt>
                <c:pt idx="43">
                  <c:v>3.64</c:v>
                </c:pt>
                <c:pt idx="44">
                  <c:v>3.6</c:v>
                </c:pt>
                <c:pt idx="45">
                  <c:v>3.6</c:v>
                </c:pt>
                <c:pt idx="46">
                  <c:v>3.58</c:v>
                </c:pt>
                <c:pt idx="47">
                  <c:v>3.58</c:v>
                </c:pt>
                <c:pt idx="48">
                  <c:v>3.5</c:v>
                </c:pt>
                <c:pt idx="49">
                  <c:v>3.46</c:v>
                </c:pt>
                <c:pt idx="50">
                  <c:v>3.43</c:v>
                </c:pt>
                <c:pt idx="51">
                  <c:v>3.3</c:v>
                </c:pt>
                <c:pt idx="52">
                  <c:v>3.32</c:v>
                </c:pt>
                <c:pt idx="53">
                  <c:v>3.34</c:v>
                </c:pt>
                <c:pt idx="54">
                  <c:v>3.37</c:v>
                </c:pt>
                <c:pt idx="55">
                  <c:v>3.34</c:v>
                </c:pt>
                <c:pt idx="56">
                  <c:v>3.43</c:v>
                </c:pt>
                <c:pt idx="57">
                  <c:v>3.36</c:v>
                </c:pt>
                <c:pt idx="58">
                  <c:v>3.35</c:v>
                </c:pt>
                <c:pt idx="59">
                  <c:v>3.3</c:v>
                </c:pt>
                <c:pt idx="60">
                  <c:v>3.28</c:v>
                </c:pt>
                <c:pt idx="61">
                  <c:v>3.38</c:v>
                </c:pt>
                <c:pt idx="62">
                  <c:v>3.39</c:v>
                </c:pt>
                <c:pt idx="63">
                  <c:v>3.46</c:v>
                </c:pt>
                <c:pt idx="64">
                  <c:v>3.48</c:v>
                </c:pt>
                <c:pt idx="65">
                  <c:v>3.48</c:v>
                </c:pt>
                <c:pt idx="66">
                  <c:v>3.48</c:v>
                </c:pt>
                <c:pt idx="67">
                  <c:v>3.49</c:v>
                </c:pt>
                <c:pt idx="68">
                  <c:v>3.4</c:v>
                </c:pt>
                <c:pt idx="69">
                  <c:v>3.39</c:v>
                </c:pt>
                <c:pt idx="70">
                  <c:v>3.36</c:v>
                </c:pt>
                <c:pt idx="71">
                  <c:v>3.36</c:v>
                </c:pt>
                <c:pt idx="72">
                  <c:v>3.36</c:v>
                </c:pt>
                <c:pt idx="73">
                  <c:v>3.3</c:v>
                </c:pt>
                <c:pt idx="74">
                  <c:v>3.53</c:v>
                </c:pt>
                <c:pt idx="75">
                  <c:v>3.51</c:v>
                </c:pt>
                <c:pt idx="76">
                  <c:v>3.57</c:v>
                </c:pt>
                <c:pt idx="77">
                  <c:v>3.53</c:v>
                </c:pt>
                <c:pt idx="78">
                  <c:v>3.51</c:v>
                </c:pt>
                <c:pt idx="79">
                  <c:v>3.49</c:v>
                </c:pt>
                <c:pt idx="80">
                  <c:v>3.55</c:v>
                </c:pt>
                <c:pt idx="81">
                  <c:v>3.53</c:v>
                </c:pt>
                <c:pt idx="82">
                  <c:v>3.5</c:v>
                </c:pt>
                <c:pt idx="83">
                  <c:v>3.62</c:v>
                </c:pt>
                <c:pt idx="84">
                  <c:v>3.72</c:v>
                </c:pt>
                <c:pt idx="85">
                  <c:v>3.65</c:v>
                </c:pt>
                <c:pt idx="86">
                  <c:v>3.69</c:v>
                </c:pt>
                <c:pt idx="87">
                  <c:v>3.5</c:v>
                </c:pt>
                <c:pt idx="88">
                  <c:v>3.5</c:v>
                </c:pt>
                <c:pt idx="89">
                  <c:v>3.4</c:v>
                </c:pt>
                <c:pt idx="90">
                  <c:v>3.43</c:v>
                </c:pt>
                <c:pt idx="91">
                  <c:v>3.38</c:v>
                </c:pt>
                <c:pt idx="92">
                  <c:v>3.37</c:v>
                </c:pt>
                <c:pt idx="93">
                  <c:v>3.5</c:v>
                </c:pt>
                <c:pt idx="94">
                  <c:v>3.59</c:v>
                </c:pt>
                <c:pt idx="95">
                  <c:v>3.68</c:v>
                </c:pt>
                <c:pt idx="96">
                  <c:v>3.72</c:v>
                </c:pt>
                <c:pt idx="97">
                  <c:v>3.78</c:v>
                </c:pt>
                <c:pt idx="98">
                  <c:v>3.78</c:v>
                </c:pt>
                <c:pt idx="99">
                  <c:v>3.8</c:v>
                </c:pt>
                <c:pt idx="100">
                  <c:v>3.8</c:v>
                </c:pt>
                <c:pt idx="101">
                  <c:v>3.62</c:v>
                </c:pt>
                <c:pt idx="102">
                  <c:v>3.62</c:v>
                </c:pt>
                <c:pt idx="103">
                  <c:v>3.63</c:v>
                </c:pt>
                <c:pt idx="104">
                  <c:v>3.63</c:v>
                </c:pt>
                <c:pt idx="105">
                  <c:v>3.62</c:v>
                </c:pt>
                <c:pt idx="106">
                  <c:v>3.62</c:v>
                </c:pt>
                <c:pt idx="107">
                  <c:v>3.66</c:v>
                </c:pt>
                <c:pt idx="108">
                  <c:v>3.59</c:v>
                </c:pt>
                <c:pt idx="109">
                  <c:v>3.56</c:v>
                </c:pt>
                <c:pt idx="110">
                  <c:v>3.54</c:v>
                </c:pt>
                <c:pt idx="111">
                  <c:v>3.54</c:v>
                </c:pt>
                <c:pt idx="112">
                  <c:v>3.54</c:v>
                </c:pt>
                <c:pt idx="113">
                  <c:v>3.48</c:v>
                </c:pt>
                <c:pt idx="114">
                  <c:v>3.52</c:v>
                </c:pt>
                <c:pt idx="115">
                  <c:v>3.59</c:v>
                </c:pt>
                <c:pt idx="116">
                  <c:v>3.58</c:v>
                </c:pt>
                <c:pt idx="117">
                  <c:v>3.48</c:v>
                </c:pt>
                <c:pt idx="118">
                  <c:v>3.48</c:v>
                </c:pt>
                <c:pt idx="119">
                  <c:v>3.53</c:v>
                </c:pt>
                <c:pt idx="120">
                  <c:v>3.58</c:v>
                </c:pt>
                <c:pt idx="121">
                  <c:v>3.58</c:v>
                </c:pt>
                <c:pt idx="122">
                  <c:v>3.5</c:v>
                </c:pt>
                <c:pt idx="123">
                  <c:v>3.46</c:v>
                </c:pt>
                <c:pt idx="124">
                  <c:v>3.4</c:v>
                </c:pt>
                <c:pt idx="125">
                  <c:v>3.42</c:v>
                </c:pt>
                <c:pt idx="126">
                  <c:v>3.38</c:v>
                </c:pt>
                <c:pt idx="127">
                  <c:v>3.43</c:v>
                </c:pt>
                <c:pt idx="128">
                  <c:v>3.45</c:v>
                </c:pt>
                <c:pt idx="129">
                  <c:v>3.46</c:v>
                </c:pt>
                <c:pt idx="130">
                  <c:v>3.5</c:v>
                </c:pt>
                <c:pt idx="131">
                  <c:v>3.45</c:v>
                </c:pt>
                <c:pt idx="132">
                  <c:v>3.51</c:v>
                </c:pt>
                <c:pt idx="133">
                  <c:v>3.43</c:v>
                </c:pt>
                <c:pt idx="134">
                  <c:v>3.5</c:v>
                </c:pt>
                <c:pt idx="135">
                  <c:v>3.42</c:v>
                </c:pt>
                <c:pt idx="136">
                  <c:v>3.46</c:v>
                </c:pt>
                <c:pt idx="137">
                  <c:v>3.47</c:v>
                </c:pt>
                <c:pt idx="138">
                  <c:v>3.48</c:v>
                </c:pt>
                <c:pt idx="139">
                  <c:v>3.45</c:v>
                </c:pt>
                <c:pt idx="140">
                  <c:v>3.44</c:v>
                </c:pt>
                <c:pt idx="141">
                  <c:v>3.49</c:v>
                </c:pt>
                <c:pt idx="142">
                  <c:v>3.46</c:v>
                </c:pt>
                <c:pt idx="143">
                  <c:v>3.39</c:v>
                </c:pt>
                <c:pt idx="144">
                  <c:v>3.46</c:v>
                </c:pt>
                <c:pt idx="145">
                  <c:v>3.48</c:v>
                </c:pt>
                <c:pt idx="146">
                  <c:v>3.53</c:v>
                </c:pt>
                <c:pt idx="147">
                  <c:v>3.52</c:v>
                </c:pt>
                <c:pt idx="148">
                  <c:v>3.62</c:v>
                </c:pt>
                <c:pt idx="149">
                  <c:v>3.6</c:v>
                </c:pt>
                <c:pt idx="150">
                  <c:v>3.48</c:v>
                </c:pt>
                <c:pt idx="151">
                  <c:v>3.57</c:v>
                </c:pt>
                <c:pt idx="152">
                  <c:v>3.56</c:v>
                </c:pt>
                <c:pt idx="153">
                  <c:v>3.59</c:v>
                </c:pt>
                <c:pt idx="154">
                  <c:v>3.59</c:v>
                </c:pt>
                <c:pt idx="155">
                  <c:v>3.55</c:v>
                </c:pt>
                <c:pt idx="156">
                  <c:v>3.57</c:v>
                </c:pt>
                <c:pt idx="157">
                  <c:v>3.67</c:v>
                </c:pt>
                <c:pt idx="158">
                  <c:v>3.69</c:v>
                </c:pt>
                <c:pt idx="159">
                  <c:v>3.74</c:v>
                </c:pt>
                <c:pt idx="160">
                  <c:v>3.76</c:v>
                </c:pt>
                <c:pt idx="161">
                  <c:v>3.73</c:v>
                </c:pt>
                <c:pt idx="162">
                  <c:v>3.75</c:v>
                </c:pt>
                <c:pt idx="163">
                  <c:v>3.61</c:v>
                </c:pt>
                <c:pt idx="164">
                  <c:v>3.56</c:v>
                </c:pt>
                <c:pt idx="165">
                  <c:v>3.55</c:v>
                </c:pt>
                <c:pt idx="166">
                  <c:v>3.53</c:v>
                </c:pt>
                <c:pt idx="167">
                  <c:v>3.67</c:v>
                </c:pt>
                <c:pt idx="168">
                  <c:v>3.66</c:v>
                </c:pt>
                <c:pt idx="169">
                  <c:v>3.56</c:v>
                </c:pt>
                <c:pt idx="170">
                  <c:v>3.59</c:v>
                </c:pt>
                <c:pt idx="171">
                  <c:v>3.64</c:v>
                </c:pt>
                <c:pt idx="172">
                  <c:v>3.7</c:v>
                </c:pt>
                <c:pt idx="173">
                  <c:v>3.7</c:v>
                </c:pt>
                <c:pt idx="174">
                  <c:v>3.67</c:v>
                </c:pt>
                <c:pt idx="175">
                  <c:v>3.67</c:v>
                </c:pt>
                <c:pt idx="176">
                  <c:v>3.76</c:v>
                </c:pt>
                <c:pt idx="177">
                  <c:v>3.77</c:v>
                </c:pt>
                <c:pt idx="178">
                  <c:v>3.64</c:v>
                </c:pt>
                <c:pt idx="179">
                  <c:v>3.7</c:v>
                </c:pt>
                <c:pt idx="180">
                  <c:v>3.78</c:v>
                </c:pt>
                <c:pt idx="181">
                  <c:v>3.73</c:v>
                </c:pt>
                <c:pt idx="182">
                  <c:v>3.72</c:v>
                </c:pt>
                <c:pt idx="183">
                  <c:v>3.7</c:v>
                </c:pt>
                <c:pt idx="184">
                  <c:v>3.74</c:v>
                </c:pt>
                <c:pt idx="185">
                  <c:v>3.67</c:v>
                </c:pt>
                <c:pt idx="186">
                  <c:v>3.63</c:v>
                </c:pt>
                <c:pt idx="187">
                  <c:v>3.56</c:v>
                </c:pt>
                <c:pt idx="188">
                  <c:v>3.63</c:v>
                </c:pt>
                <c:pt idx="189">
                  <c:v>3.65</c:v>
                </c:pt>
                <c:pt idx="190">
                  <c:v>3.57</c:v>
                </c:pt>
                <c:pt idx="191">
                  <c:v>3.57</c:v>
                </c:pt>
                <c:pt idx="192">
                  <c:v>3.7</c:v>
                </c:pt>
                <c:pt idx="193">
                  <c:v>3.63</c:v>
                </c:pt>
                <c:pt idx="194">
                  <c:v>3.61</c:v>
                </c:pt>
                <c:pt idx="195">
                  <c:v>3.61</c:v>
                </c:pt>
                <c:pt idx="196">
                  <c:v>3.57</c:v>
                </c:pt>
                <c:pt idx="197">
                  <c:v>3.53</c:v>
                </c:pt>
                <c:pt idx="198">
                  <c:v>3.53</c:v>
                </c:pt>
                <c:pt idx="199">
                  <c:v>3.58</c:v>
                </c:pt>
                <c:pt idx="200">
                  <c:v>3.58</c:v>
                </c:pt>
                <c:pt idx="201">
                  <c:v>3.58</c:v>
                </c:pt>
                <c:pt idx="202">
                  <c:v>3.55</c:v>
                </c:pt>
                <c:pt idx="203">
                  <c:v>3.55</c:v>
                </c:pt>
                <c:pt idx="204">
                  <c:v>3.47</c:v>
                </c:pt>
                <c:pt idx="205">
                  <c:v>3.47</c:v>
                </c:pt>
                <c:pt idx="206">
                  <c:v>3.47</c:v>
                </c:pt>
                <c:pt idx="207">
                  <c:v>3.38</c:v>
                </c:pt>
                <c:pt idx="208">
                  <c:v>3.36</c:v>
                </c:pt>
                <c:pt idx="209">
                  <c:v>3.4</c:v>
                </c:pt>
                <c:pt idx="210">
                  <c:v>3.45</c:v>
                </c:pt>
                <c:pt idx="211">
                  <c:v>3.6</c:v>
                </c:pt>
                <c:pt idx="212">
                  <c:v>3.67</c:v>
                </c:pt>
                <c:pt idx="213">
                  <c:v>3.62</c:v>
                </c:pt>
                <c:pt idx="214">
                  <c:v>3.68</c:v>
                </c:pt>
                <c:pt idx="215">
                  <c:v>3.72</c:v>
                </c:pt>
                <c:pt idx="216">
                  <c:v>3.72</c:v>
                </c:pt>
                <c:pt idx="217">
                  <c:v>3.72</c:v>
                </c:pt>
                <c:pt idx="218">
                  <c:v>3.7</c:v>
                </c:pt>
                <c:pt idx="219">
                  <c:v>3.72</c:v>
                </c:pt>
                <c:pt idx="220">
                  <c:v>3.74</c:v>
                </c:pt>
                <c:pt idx="221">
                  <c:v>3.73</c:v>
                </c:pt>
                <c:pt idx="222">
                  <c:v>3.71</c:v>
                </c:pt>
                <c:pt idx="223">
                  <c:v>3.7</c:v>
                </c:pt>
                <c:pt idx="224">
                  <c:v>3.61</c:v>
                </c:pt>
                <c:pt idx="225">
                  <c:v>3.72</c:v>
                </c:pt>
                <c:pt idx="226">
                  <c:v>3.77</c:v>
                </c:pt>
                <c:pt idx="227">
                  <c:v>3.7</c:v>
                </c:pt>
                <c:pt idx="228">
                  <c:v>3.66</c:v>
                </c:pt>
                <c:pt idx="229">
                  <c:v>3.7</c:v>
                </c:pt>
                <c:pt idx="230">
                  <c:v>3.7</c:v>
                </c:pt>
                <c:pt idx="231">
                  <c:v>3.7</c:v>
                </c:pt>
                <c:pt idx="232">
                  <c:v>3.71</c:v>
                </c:pt>
                <c:pt idx="233">
                  <c:v>3.72</c:v>
                </c:pt>
                <c:pt idx="234">
                  <c:v>3.67</c:v>
                </c:pt>
                <c:pt idx="235">
                  <c:v>3.76</c:v>
                </c:pt>
                <c:pt idx="236">
                  <c:v>3.72</c:v>
                </c:pt>
                <c:pt idx="237">
                  <c:v>3.64</c:v>
                </c:pt>
                <c:pt idx="238">
                  <c:v>3.86</c:v>
                </c:pt>
                <c:pt idx="239">
                  <c:v>3.89</c:v>
                </c:pt>
                <c:pt idx="240">
                  <c:v>3.79</c:v>
                </c:pt>
                <c:pt idx="241">
                  <c:v>3.8</c:v>
                </c:pt>
                <c:pt idx="242">
                  <c:v>3.87</c:v>
                </c:pt>
                <c:pt idx="243">
                  <c:v>3.88</c:v>
                </c:pt>
                <c:pt idx="244">
                  <c:v>3.87</c:v>
                </c:pt>
                <c:pt idx="245">
                  <c:v>3.88</c:v>
                </c:pt>
                <c:pt idx="246">
                  <c:v>3.87</c:v>
                </c:pt>
                <c:pt idx="247">
                  <c:v>3.81</c:v>
                </c:pt>
                <c:pt idx="248">
                  <c:v>3.9</c:v>
                </c:pt>
                <c:pt idx="249">
                  <c:v>3.95</c:v>
                </c:pt>
                <c:pt idx="250">
                  <c:v>3.94</c:v>
                </c:pt>
                <c:pt idx="251">
                  <c:v>3.91</c:v>
                </c:pt>
                <c:pt idx="252">
                  <c:v>3.94</c:v>
                </c:pt>
                <c:pt idx="253">
                  <c:v>3.95</c:v>
                </c:pt>
                <c:pt idx="254">
                  <c:v>4</c:v>
                </c:pt>
                <c:pt idx="255">
                  <c:v>3.9</c:v>
                </c:pt>
                <c:pt idx="256">
                  <c:v>3.9</c:v>
                </c:pt>
                <c:pt idx="257">
                  <c:v>3.92</c:v>
                </c:pt>
                <c:pt idx="258">
                  <c:v>4</c:v>
                </c:pt>
                <c:pt idx="259">
                  <c:v>3.93</c:v>
                </c:pt>
                <c:pt idx="260">
                  <c:v>3.88</c:v>
                </c:pt>
                <c:pt idx="261">
                  <c:v>3.94</c:v>
                </c:pt>
                <c:pt idx="262">
                  <c:v>3.94</c:v>
                </c:pt>
                <c:pt idx="263">
                  <c:v>3.98</c:v>
                </c:pt>
                <c:pt idx="264">
                  <c:v>3.89</c:v>
                </c:pt>
                <c:pt idx="265">
                  <c:v>3.82</c:v>
                </c:pt>
                <c:pt idx="266">
                  <c:v>3.85</c:v>
                </c:pt>
                <c:pt idx="267">
                  <c:v>3.92</c:v>
                </c:pt>
                <c:pt idx="268">
                  <c:v>3.92</c:v>
                </c:pt>
                <c:pt idx="269">
                  <c:v>3.88</c:v>
                </c:pt>
                <c:pt idx="270">
                  <c:v>3.8</c:v>
                </c:pt>
                <c:pt idx="271">
                  <c:v>3.8</c:v>
                </c:pt>
                <c:pt idx="272">
                  <c:v>3.71</c:v>
                </c:pt>
                <c:pt idx="273">
                  <c:v>3.68</c:v>
                </c:pt>
                <c:pt idx="274">
                  <c:v>3.68</c:v>
                </c:pt>
                <c:pt idx="275">
                  <c:v>3.78</c:v>
                </c:pt>
                <c:pt idx="276">
                  <c:v>3.89</c:v>
                </c:pt>
                <c:pt idx="277">
                  <c:v>4</c:v>
                </c:pt>
                <c:pt idx="278">
                  <c:v>3.98</c:v>
                </c:pt>
                <c:pt idx="279">
                  <c:v>3.87</c:v>
                </c:pt>
                <c:pt idx="280">
                  <c:v>3.94</c:v>
                </c:pt>
                <c:pt idx="281">
                  <c:v>3.87</c:v>
                </c:pt>
                <c:pt idx="282">
                  <c:v>3.82</c:v>
                </c:pt>
                <c:pt idx="283">
                  <c:v>3.87</c:v>
                </c:pt>
                <c:pt idx="284">
                  <c:v>3.95</c:v>
                </c:pt>
                <c:pt idx="285">
                  <c:v>3.97</c:v>
                </c:pt>
                <c:pt idx="286">
                  <c:v>4</c:v>
                </c:pt>
                <c:pt idx="287">
                  <c:v>3.99</c:v>
                </c:pt>
                <c:pt idx="288">
                  <c:v>3.93</c:v>
                </c:pt>
                <c:pt idx="289">
                  <c:v>3.9</c:v>
                </c:pt>
                <c:pt idx="290">
                  <c:v>3.86</c:v>
                </c:pt>
                <c:pt idx="291">
                  <c:v>3.86</c:v>
                </c:pt>
                <c:pt idx="292">
                  <c:v>3.9</c:v>
                </c:pt>
                <c:pt idx="293">
                  <c:v>3.95</c:v>
                </c:pt>
                <c:pt idx="294">
                  <c:v>4</c:v>
                </c:pt>
                <c:pt idx="295">
                  <c:v>3.98</c:v>
                </c:pt>
                <c:pt idx="296">
                  <c:v>4</c:v>
                </c:pt>
                <c:pt idx="297">
                  <c:v>4.01</c:v>
                </c:pt>
                <c:pt idx="298">
                  <c:v>4.21</c:v>
                </c:pt>
                <c:pt idx="299">
                  <c:v>4.16</c:v>
                </c:pt>
                <c:pt idx="300">
                  <c:v>4.3</c:v>
                </c:pt>
                <c:pt idx="301">
                  <c:v>4.5</c:v>
                </c:pt>
                <c:pt idx="302">
                  <c:v>4.4000000000000004</c:v>
                </c:pt>
                <c:pt idx="303">
                  <c:v>4.33</c:v>
                </c:pt>
                <c:pt idx="304">
                  <c:v>4.2699999999999996</c:v>
                </c:pt>
                <c:pt idx="305">
                  <c:v>4.43</c:v>
                </c:pt>
                <c:pt idx="306">
                  <c:v>4.37</c:v>
                </c:pt>
                <c:pt idx="307">
                  <c:v>4.29</c:v>
                </c:pt>
                <c:pt idx="308">
                  <c:v>4.3</c:v>
                </c:pt>
                <c:pt idx="309">
                  <c:v>4.21</c:v>
                </c:pt>
                <c:pt idx="310">
                  <c:v>4.1900000000000004</c:v>
                </c:pt>
                <c:pt idx="311">
                  <c:v>4.1500000000000004</c:v>
                </c:pt>
                <c:pt idx="312">
                  <c:v>4.05</c:v>
                </c:pt>
                <c:pt idx="313">
                  <c:v>4.2</c:v>
                </c:pt>
                <c:pt idx="314">
                  <c:v>4.08</c:v>
                </c:pt>
                <c:pt idx="315">
                  <c:v>4.1500000000000004</c:v>
                </c:pt>
                <c:pt idx="316">
                  <c:v>4.07</c:v>
                </c:pt>
                <c:pt idx="317">
                  <c:v>4.04</c:v>
                </c:pt>
                <c:pt idx="318">
                  <c:v>4.21</c:v>
                </c:pt>
                <c:pt idx="319">
                  <c:v>4.13</c:v>
                </c:pt>
                <c:pt idx="320">
                  <c:v>4.13</c:v>
                </c:pt>
                <c:pt idx="321">
                  <c:v>4.09</c:v>
                </c:pt>
                <c:pt idx="322">
                  <c:v>4.09</c:v>
                </c:pt>
                <c:pt idx="323">
                  <c:v>4.13</c:v>
                </c:pt>
                <c:pt idx="324">
                  <c:v>4.3</c:v>
                </c:pt>
                <c:pt idx="325">
                  <c:v>4.32</c:v>
                </c:pt>
                <c:pt idx="326">
                  <c:v>4.3499999999999996</c:v>
                </c:pt>
                <c:pt idx="327">
                  <c:v>4.4000000000000004</c:v>
                </c:pt>
                <c:pt idx="328">
                  <c:v>4.4000000000000004</c:v>
                </c:pt>
                <c:pt idx="329">
                  <c:v>4.3600000000000003</c:v>
                </c:pt>
                <c:pt idx="330">
                  <c:v>4.16</c:v>
                </c:pt>
                <c:pt idx="331">
                  <c:v>4.2300000000000004</c:v>
                </c:pt>
                <c:pt idx="332">
                  <c:v>4.3099999999999996</c:v>
                </c:pt>
                <c:pt idx="333">
                  <c:v>4.3</c:v>
                </c:pt>
                <c:pt idx="334">
                  <c:v>4.3</c:v>
                </c:pt>
                <c:pt idx="335">
                  <c:v>4.29</c:v>
                </c:pt>
                <c:pt idx="336">
                  <c:v>4.16</c:v>
                </c:pt>
                <c:pt idx="337">
                  <c:v>4.26</c:v>
                </c:pt>
                <c:pt idx="338">
                  <c:v>4.22</c:v>
                </c:pt>
                <c:pt idx="339">
                  <c:v>4.3</c:v>
                </c:pt>
                <c:pt idx="340">
                  <c:v>4.2699999999999996</c:v>
                </c:pt>
                <c:pt idx="341">
                  <c:v>4.29</c:v>
                </c:pt>
                <c:pt idx="342">
                  <c:v>4.33</c:v>
                </c:pt>
                <c:pt idx="343">
                  <c:v>4.3</c:v>
                </c:pt>
                <c:pt idx="344">
                  <c:v>4.3</c:v>
                </c:pt>
                <c:pt idx="345">
                  <c:v>4.2300000000000004</c:v>
                </c:pt>
                <c:pt idx="346">
                  <c:v>4.29</c:v>
                </c:pt>
                <c:pt idx="347">
                  <c:v>4.3</c:v>
                </c:pt>
                <c:pt idx="348">
                  <c:v>4.3</c:v>
                </c:pt>
                <c:pt idx="349">
                  <c:v>4.26</c:v>
                </c:pt>
                <c:pt idx="350">
                  <c:v>4.3</c:v>
                </c:pt>
                <c:pt idx="351">
                  <c:v>4.32</c:v>
                </c:pt>
                <c:pt idx="352">
                  <c:v>4.3</c:v>
                </c:pt>
                <c:pt idx="353">
                  <c:v>4.3</c:v>
                </c:pt>
                <c:pt idx="354">
                  <c:v>4.28</c:v>
                </c:pt>
                <c:pt idx="355">
                  <c:v>4.3</c:v>
                </c:pt>
                <c:pt idx="356">
                  <c:v>4.25</c:v>
                </c:pt>
                <c:pt idx="357">
                  <c:v>4.28</c:v>
                </c:pt>
                <c:pt idx="358">
                  <c:v>4.29</c:v>
                </c:pt>
                <c:pt idx="359">
                  <c:v>4.33</c:v>
                </c:pt>
                <c:pt idx="360">
                  <c:v>4.32</c:v>
                </c:pt>
                <c:pt idx="361">
                  <c:v>4.37</c:v>
                </c:pt>
                <c:pt idx="362">
                  <c:v>4.47</c:v>
                </c:pt>
                <c:pt idx="363">
                  <c:v>4.4000000000000004</c:v>
                </c:pt>
                <c:pt idx="364">
                  <c:v>4.55</c:v>
                </c:pt>
                <c:pt idx="365">
                  <c:v>4.5</c:v>
                </c:pt>
                <c:pt idx="366">
                  <c:v>4.49</c:v>
                </c:pt>
                <c:pt idx="367">
                  <c:v>4.43</c:v>
                </c:pt>
                <c:pt idx="368">
                  <c:v>4.3499999999999996</c:v>
                </c:pt>
                <c:pt idx="369">
                  <c:v>4.34</c:v>
                </c:pt>
                <c:pt idx="370">
                  <c:v>4.33</c:v>
                </c:pt>
                <c:pt idx="371">
                  <c:v>4.3499999999999996</c:v>
                </c:pt>
                <c:pt idx="372">
                  <c:v>4.4000000000000004</c:v>
                </c:pt>
                <c:pt idx="373">
                  <c:v>4.32</c:v>
                </c:pt>
                <c:pt idx="374">
                  <c:v>4.32</c:v>
                </c:pt>
                <c:pt idx="375">
                  <c:v>4.34</c:v>
                </c:pt>
                <c:pt idx="376">
                  <c:v>4.3</c:v>
                </c:pt>
                <c:pt idx="377">
                  <c:v>4.0999999999999996</c:v>
                </c:pt>
                <c:pt idx="378">
                  <c:v>4.2300000000000004</c:v>
                </c:pt>
                <c:pt idx="379">
                  <c:v>4.28</c:v>
                </c:pt>
                <c:pt idx="380">
                  <c:v>4.24</c:v>
                </c:pt>
                <c:pt idx="381">
                  <c:v>4.29</c:v>
                </c:pt>
                <c:pt idx="382">
                  <c:v>4.18</c:v>
                </c:pt>
                <c:pt idx="383">
                  <c:v>4.1500000000000004</c:v>
                </c:pt>
                <c:pt idx="384">
                  <c:v>4.21</c:v>
                </c:pt>
                <c:pt idx="385">
                  <c:v>4.16</c:v>
                </c:pt>
                <c:pt idx="386">
                  <c:v>4.2699999999999996</c:v>
                </c:pt>
                <c:pt idx="387">
                  <c:v>4.32</c:v>
                </c:pt>
                <c:pt idx="388">
                  <c:v>4.3899999999999997</c:v>
                </c:pt>
                <c:pt idx="389">
                  <c:v>4.3</c:v>
                </c:pt>
                <c:pt idx="390">
                  <c:v>4.38</c:v>
                </c:pt>
                <c:pt idx="391">
                  <c:v>4.3899999999999997</c:v>
                </c:pt>
                <c:pt idx="392">
                  <c:v>4.3899999999999997</c:v>
                </c:pt>
                <c:pt idx="393">
                  <c:v>4.3499999999999996</c:v>
                </c:pt>
                <c:pt idx="394">
                  <c:v>4.33</c:v>
                </c:pt>
                <c:pt idx="395">
                  <c:v>4.4000000000000004</c:v>
                </c:pt>
                <c:pt idx="396">
                  <c:v>4.3</c:v>
                </c:pt>
                <c:pt idx="397">
                  <c:v>4.3</c:v>
                </c:pt>
                <c:pt idx="398">
                  <c:v>4.28</c:v>
                </c:pt>
                <c:pt idx="399">
                  <c:v>4.41</c:v>
                </c:pt>
                <c:pt idx="400">
                  <c:v>4.4000000000000004</c:v>
                </c:pt>
                <c:pt idx="401">
                  <c:v>4.3899999999999997</c:v>
                </c:pt>
                <c:pt idx="402">
                  <c:v>4.3600000000000003</c:v>
                </c:pt>
                <c:pt idx="403">
                  <c:v>4.38</c:v>
                </c:pt>
                <c:pt idx="404">
                  <c:v>4.32</c:v>
                </c:pt>
                <c:pt idx="405">
                  <c:v>4.34</c:v>
                </c:pt>
                <c:pt idx="406">
                  <c:v>4.3</c:v>
                </c:pt>
                <c:pt idx="407">
                  <c:v>4.2699999999999996</c:v>
                </c:pt>
                <c:pt idx="408">
                  <c:v>4.3600000000000003</c:v>
                </c:pt>
                <c:pt idx="409">
                  <c:v>4.3600000000000003</c:v>
                </c:pt>
                <c:pt idx="410">
                  <c:v>4.34</c:v>
                </c:pt>
                <c:pt idx="411">
                  <c:v>4.3</c:v>
                </c:pt>
                <c:pt idx="412">
                  <c:v>4.3600000000000003</c:v>
                </c:pt>
                <c:pt idx="413">
                  <c:v>4.38</c:v>
                </c:pt>
                <c:pt idx="414">
                  <c:v>4.34</c:v>
                </c:pt>
                <c:pt idx="415">
                  <c:v>4.32</c:v>
                </c:pt>
                <c:pt idx="416">
                  <c:v>4.33</c:v>
                </c:pt>
                <c:pt idx="417">
                  <c:v>4.22</c:v>
                </c:pt>
                <c:pt idx="418">
                  <c:v>4.1900000000000004</c:v>
                </c:pt>
                <c:pt idx="419">
                  <c:v>4.25</c:v>
                </c:pt>
                <c:pt idx="420">
                  <c:v>4.2</c:v>
                </c:pt>
                <c:pt idx="421">
                  <c:v>4.3600000000000003</c:v>
                </c:pt>
                <c:pt idx="422">
                  <c:v>4.21</c:v>
                </c:pt>
                <c:pt idx="423">
                  <c:v>4.29</c:v>
                </c:pt>
                <c:pt idx="424">
                  <c:v>4.29</c:v>
                </c:pt>
                <c:pt idx="425">
                  <c:v>4.25</c:v>
                </c:pt>
                <c:pt idx="426">
                  <c:v>4.26</c:v>
                </c:pt>
                <c:pt idx="427">
                  <c:v>4.3</c:v>
                </c:pt>
                <c:pt idx="428">
                  <c:v>4.34</c:v>
                </c:pt>
                <c:pt idx="429">
                  <c:v>4.28</c:v>
                </c:pt>
                <c:pt idx="430">
                  <c:v>4.2699999999999996</c:v>
                </c:pt>
                <c:pt idx="431">
                  <c:v>4.28</c:v>
                </c:pt>
                <c:pt idx="432">
                  <c:v>4.29</c:v>
                </c:pt>
                <c:pt idx="433">
                  <c:v>4.28</c:v>
                </c:pt>
                <c:pt idx="434">
                  <c:v>4.3</c:v>
                </c:pt>
                <c:pt idx="435">
                  <c:v>4.3</c:v>
                </c:pt>
                <c:pt idx="436">
                  <c:v>4.29</c:v>
                </c:pt>
                <c:pt idx="437">
                  <c:v>4.33</c:v>
                </c:pt>
                <c:pt idx="438">
                  <c:v>4.34</c:v>
                </c:pt>
                <c:pt idx="439">
                  <c:v>4.3099999999999996</c:v>
                </c:pt>
                <c:pt idx="440">
                  <c:v>4.3499999999999996</c:v>
                </c:pt>
                <c:pt idx="441">
                  <c:v>4.24</c:v>
                </c:pt>
                <c:pt idx="442">
                  <c:v>4.28</c:v>
                </c:pt>
                <c:pt idx="443">
                  <c:v>4.32</c:v>
                </c:pt>
                <c:pt idx="444">
                  <c:v>4.3499999999999996</c:v>
                </c:pt>
                <c:pt idx="445">
                  <c:v>4.29</c:v>
                </c:pt>
                <c:pt idx="446">
                  <c:v>4.21</c:v>
                </c:pt>
                <c:pt idx="447">
                  <c:v>4.2</c:v>
                </c:pt>
                <c:pt idx="448">
                  <c:v>4.1900000000000004</c:v>
                </c:pt>
                <c:pt idx="449">
                  <c:v>4.2</c:v>
                </c:pt>
                <c:pt idx="450">
                  <c:v>4.12</c:v>
                </c:pt>
                <c:pt idx="451">
                  <c:v>4.13</c:v>
                </c:pt>
                <c:pt idx="452">
                  <c:v>4.26</c:v>
                </c:pt>
                <c:pt idx="453">
                  <c:v>4.22</c:v>
                </c:pt>
                <c:pt idx="454">
                  <c:v>4.2</c:v>
                </c:pt>
                <c:pt idx="455">
                  <c:v>4.26</c:v>
                </c:pt>
                <c:pt idx="456">
                  <c:v>4.21</c:v>
                </c:pt>
                <c:pt idx="457">
                  <c:v>4.2</c:v>
                </c:pt>
                <c:pt idx="458">
                  <c:v>4.2</c:v>
                </c:pt>
                <c:pt idx="459">
                  <c:v>4.2</c:v>
                </c:pt>
                <c:pt idx="460">
                  <c:v>4.2</c:v>
                </c:pt>
                <c:pt idx="461">
                  <c:v>4.2</c:v>
                </c:pt>
                <c:pt idx="462">
                  <c:v>4.16</c:v>
                </c:pt>
                <c:pt idx="463">
                  <c:v>4.22</c:v>
                </c:pt>
                <c:pt idx="464">
                  <c:v>4.21</c:v>
                </c:pt>
                <c:pt idx="465">
                  <c:v>4.1900000000000004</c:v>
                </c:pt>
                <c:pt idx="466">
                  <c:v>4.24</c:v>
                </c:pt>
                <c:pt idx="467">
                  <c:v>4.2</c:v>
                </c:pt>
                <c:pt idx="468">
                  <c:v>4.24</c:v>
                </c:pt>
                <c:pt idx="469">
                  <c:v>4.29</c:v>
                </c:pt>
                <c:pt idx="470">
                  <c:v>4.24</c:v>
                </c:pt>
                <c:pt idx="471">
                  <c:v>4.26</c:v>
                </c:pt>
                <c:pt idx="472">
                  <c:v>4.26</c:v>
                </c:pt>
                <c:pt idx="473">
                  <c:v>4.2</c:v>
                </c:pt>
                <c:pt idx="474">
                  <c:v>4.24</c:v>
                </c:pt>
                <c:pt idx="475">
                  <c:v>4.25</c:v>
                </c:pt>
                <c:pt idx="476">
                  <c:v>4.1900000000000004</c:v>
                </c:pt>
                <c:pt idx="477">
                  <c:v>4.2</c:v>
                </c:pt>
                <c:pt idx="478">
                  <c:v>4.21</c:v>
                </c:pt>
                <c:pt idx="479">
                  <c:v>4.2</c:v>
                </c:pt>
                <c:pt idx="480">
                  <c:v>4.18</c:v>
                </c:pt>
                <c:pt idx="481">
                  <c:v>4.18</c:v>
                </c:pt>
                <c:pt idx="482">
                  <c:v>4.21</c:v>
                </c:pt>
                <c:pt idx="483">
                  <c:v>4.22</c:v>
                </c:pt>
                <c:pt idx="484">
                  <c:v>4.22</c:v>
                </c:pt>
                <c:pt idx="485">
                  <c:v>4.22</c:v>
                </c:pt>
                <c:pt idx="486">
                  <c:v>4.22</c:v>
                </c:pt>
                <c:pt idx="487">
                  <c:v>4.16</c:v>
                </c:pt>
                <c:pt idx="488">
                  <c:v>4.21</c:v>
                </c:pt>
                <c:pt idx="489">
                  <c:v>4.1900000000000004</c:v>
                </c:pt>
                <c:pt idx="490">
                  <c:v>4.22</c:v>
                </c:pt>
                <c:pt idx="491">
                  <c:v>4.21</c:v>
                </c:pt>
                <c:pt idx="492">
                  <c:v>4.21</c:v>
                </c:pt>
                <c:pt idx="493">
                  <c:v>4.22</c:v>
                </c:pt>
                <c:pt idx="494">
                  <c:v>4.24</c:v>
                </c:pt>
                <c:pt idx="495">
                  <c:v>4.21</c:v>
                </c:pt>
                <c:pt idx="496">
                  <c:v>4.1900000000000004</c:v>
                </c:pt>
                <c:pt idx="497">
                  <c:v>4.22</c:v>
                </c:pt>
                <c:pt idx="498">
                  <c:v>4.22</c:v>
                </c:pt>
                <c:pt idx="499">
                  <c:v>4.24</c:v>
                </c:pt>
                <c:pt idx="500">
                  <c:v>4.24</c:v>
                </c:pt>
                <c:pt idx="501">
                  <c:v>4.24</c:v>
                </c:pt>
                <c:pt idx="502">
                  <c:v>4.24</c:v>
                </c:pt>
                <c:pt idx="503">
                  <c:v>4.24</c:v>
                </c:pt>
                <c:pt idx="504">
                  <c:v>4.24</c:v>
                </c:pt>
                <c:pt idx="505">
                  <c:v>4.24</c:v>
                </c:pt>
                <c:pt idx="506">
                  <c:v>4.24</c:v>
                </c:pt>
                <c:pt idx="507">
                  <c:v>4.24</c:v>
                </c:pt>
                <c:pt idx="508">
                  <c:v>4.24</c:v>
                </c:pt>
                <c:pt idx="509">
                  <c:v>4.24</c:v>
                </c:pt>
                <c:pt idx="510">
                  <c:v>4.24</c:v>
                </c:pt>
                <c:pt idx="511">
                  <c:v>4.24</c:v>
                </c:pt>
                <c:pt idx="512">
                  <c:v>4.24</c:v>
                </c:pt>
                <c:pt idx="513">
                  <c:v>4.24</c:v>
                </c:pt>
                <c:pt idx="514">
                  <c:v>4.24</c:v>
                </c:pt>
                <c:pt idx="515">
                  <c:v>4.24</c:v>
                </c:pt>
                <c:pt idx="516">
                  <c:v>4.24</c:v>
                </c:pt>
                <c:pt idx="517">
                  <c:v>4.24</c:v>
                </c:pt>
                <c:pt idx="518">
                  <c:v>4.24</c:v>
                </c:pt>
                <c:pt idx="519">
                  <c:v>4.24</c:v>
                </c:pt>
                <c:pt idx="520">
                  <c:v>4.24</c:v>
                </c:pt>
                <c:pt idx="521">
                  <c:v>4.24</c:v>
                </c:pt>
                <c:pt idx="522">
                  <c:v>4.24</c:v>
                </c:pt>
                <c:pt idx="523">
                  <c:v>4.24</c:v>
                </c:pt>
                <c:pt idx="524">
                  <c:v>4.2</c:v>
                </c:pt>
                <c:pt idx="525">
                  <c:v>4.2</c:v>
                </c:pt>
                <c:pt idx="526">
                  <c:v>4.2</c:v>
                </c:pt>
                <c:pt idx="527">
                  <c:v>4.2</c:v>
                </c:pt>
                <c:pt idx="528">
                  <c:v>4.2</c:v>
                </c:pt>
                <c:pt idx="529">
                  <c:v>4.2</c:v>
                </c:pt>
                <c:pt idx="530">
                  <c:v>4.2</c:v>
                </c:pt>
                <c:pt idx="531">
                  <c:v>4.2</c:v>
                </c:pt>
                <c:pt idx="532">
                  <c:v>4.2</c:v>
                </c:pt>
                <c:pt idx="533">
                  <c:v>4.2</c:v>
                </c:pt>
                <c:pt idx="534">
                  <c:v>4.2</c:v>
                </c:pt>
                <c:pt idx="535">
                  <c:v>4.25</c:v>
                </c:pt>
                <c:pt idx="536">
                  <c:v>4.25</c:v>
                </c:pt>
                <c:pt idx="537">
                  <c:v>4.2</c:v>
                </c:pt>
                <c:pt idx="538">
                  <c:v>4.2</c:v>
                </c:pt>
                <c:pt idx="539">
                  <c:v>4.3</c:v>
                </c:pt>
                <c:pt idx="540">
                  <c:v>4.29</c:v>
                </c:pt>
                <c:pt idx="541">
                  <c:v>4.29</c:v>
                </c:pt>
                <c:pt idx="542">
                  <c:v>4.29</c:v>
                </c:pt>
                <c:pt idx="543">
                  <c:v>4.29</c:v>
                </c:pt>
                <c:pt idx="544">
                  <c:v>4.4000000000000004</c:v>
                </c:pt>
                <c:pt idx="545">
                  <c:v>4.2699999999999996</c:v>
                </c:pt>
                <c:pt idx="546">
                  <c:v>4.2699999999999996</c:v>
                </c:pt>
                <c:pt idx="547">
                  <c:v>4.2699999999999996</c:v>
                </c:pt>
                <c:pt idx="548">
                  <c:v>4.2699999999999996</c:v>
                </c:pt>
                <c:pt idx="549">
                  <c:v>4.33</c:v>
                </c:pt>
                <c:pt idx="550">
                  <c:v>4.29</c:v>
                </c:pt>
                <c:pt idx="551">
                  <c:v>4.3099999999999996</c:v>
                </c:pt>
                <c:pt idx="552">
                  <c:v>4.3</c:v>
                </c:pt>
                <c:pt idx="553">
                  <c:v>4.3</c:v>
                </c:pt>
                <c:pt idx="554">
                  <c:v>4.3</c:v>
                </c:pt>
                <c:pt idx="555">
                  <c:v>4.3</c:v>
                </c:pt>
                <c:pt idx="556">
                  <c:v>4.3</c:v>
                </c:pt>
                <c:pt idx="557">
                  <c:v>4.3</c:v>
                </c:pt>
                <c:pt idx="558">
                  <c:v>4.45</c:v>
                </c:pt>
                <c:pt idx="559">
                  <c:v>4.45</c:v>
                </c:pt>
                <c:pt idx="560">
                  <c:v>4.45</c:v>
                </c:pt>
                <c:pt idx="561">
                  <c:v>4.45</c:v>
                </c:pt>
                <c:pt idx="562">
                  <c:v>4.45</c:v>
                </c:pt>
                <c:pt idx="563">
                  <c:v>4.67</c:v>
                </c:pt>
                <c:pt idx="564">
                  <c:v>4.67</c:v>
                </c:pt>
                <c:pt idx="565">
                  <c:v>4.51</c:v>
                </c:pt>
                <c:pt idx="566">
                  <c:v>4.51</c:v>
                </c:pt>
                <c:pt idx="567">
                  <c:v>4.51</c:v>
                </c:pt>
                <c:pt idx="568">
                  <c:v>4.51</c:v>
                </c:pt>
                <c:pt idx="569">
                  <c:v>4.51</c:v>
                </c:pt>
                <c:pt idx="570">
                  <c:v>4.26</c:v>
                </c:pt>
                <c:pt idx="571">
                  <c:v>4.26</c:v>
                </c:pt>
                <c:pt idx="572">
                  <c:v>4.26</c:v>
                </c:pt>
                <c:pt idx="573">
                  <c:v>4.26</c:v>
                </c:pt>
                <c:pt idx="574">
                  <c:v>4.3899999999999997</c:v>
                </c:pt>
                <c:pt idx="575">
                  <c:v>4.3499999999999996</c:v>
                </c:pt>
                <c:pt idx="576">
                  <c:v>4.3499999999999996</c:v>
                </c:pt>
                <c:pt idx="577">
                  <c:v>4.3499999999999996</c:v>
                </c:pt>
                <c:pt idx="578">
                  <c:v>4.3499999999999996</c:v>
                </c:pt>
                <c:pt idx="579">
                  <c:v>4.3499999999999996</c:v>
                </c:pt>
                <c:pt idx="580">
                  <c:v>4.3499999999999996</c:v>
                </c:pt>
                <c:pt idx="581">
                  <c:v>4.3499999999999996</c:v>
                </c:pt>
                <c:pt idx="582">
                  <c:v>4.2</c:v>
                </c:pt>
                <c:pt idx="583">
                  <c:v>4.2</c:v>
                </c:pt>
                <c:pt idx="584">
                  <c:v>4.17</c:v>
                </c:pt>
                <c:pt idx="585">
                  <c:v>4.18</c:v>
                </c:pt>
                <c:pt idx="586">
                  <c:v>4.18</c:v>
                </c:pt>
                <c:pt idx="587">
                  <c:v>4.18</c:v>
                </c:pt>
                <c:pt idx="588">
                  <c:v>4.1399999999999997</c:v>
                </c:pt>
                <c:pt idx="589">
                  <c:v>4.1399999999999997</c:v>
                </c:pt>
                <c:pt idx="590">
                  <c:v>4.1399999999999997</c:v>
                </c:pt>
                <c:pt idx="591">
                  <c:v>4.1399999999999997</c:v>
                </c:pt>
                <c:pt idx="592">
                  <c:v>4.1399999999999997</c:v>
                </c:pt>
                <c:pt idx="593">
                  <c:v>4.1399999999999997</c:v>
                </c:pt>
                <c:pt idx="594">
                  <c:v>4.1399999999999997</c:v>
                </c:pt>
                <c:pt idx="595">
                  <c:v>4.1399999999999997</c:v>
                </c:pt>
                <c:pt idx="596">
                  <c:v>4.1399999999999997</c:v>
                </c:pt>
                <c:pt idx="597">
                  <c:v>3.98</c:v>
                </c:pt>
                <c:pt idx="598">
                  <c:v>3.98</c:v>
                </c:pt>
                <c:pt idx="599">
                  <c:v>3.98</c:v>
                </c:pt>
                <c:pt idx="600">
                  <c:v>4.0999999999999996</c:v>
                </c:pt>
                <c:pt idx="601">
                  <c:v>4.2</c:v>
                </c:pt>
                <c:pt idx="602">
                  <c:v>4.2</c:v>
                </c:pt>
                <c:pt idx="603">
                  <c:v>4.2</c:v>
                </c:pt>
                <c:pt idx="604">
                  <c:v>4.2</c:v>
                </c:pt>
                <c:pt idx="605">
                  <c:v>4.2</c:v>
                </c:pt>
                <c:pt idx="606">
                  <c:v>4.3</c:v>
                </c:pt>
                <c:pt idx="607">
                  <c:v>4.3</c:v>
                </c:pt>
                <c:pt idx="608">
                  <c:v>4.3</c:v>
                </c:pt>
                <c:pt idx="609">
                  <c:v>4.18</c:v>
                </c:pt>
                <c:pt idx="610">
                  <c:v>4.21</c:v>
                </c:pt>
                <c:pt idx="611">
                  <c:v>4.17</c:v>
                </c:pt>
                <c:pt idx="612">
                  <c:v>4.17</c:v>
                </c:pt>
                <c:pt idx="613">
                  <c:v>4.17</c:v>
                </c:pt>
                <c:pt idx="614">
                  <c:v>4.09</c:v>
                </c:pt>
                <c:pt idx="615">
                  <c:v>4.0599999999999996</c:v>
                </c:pt>
                <c:pt idx="616">
                  <c:v>4.1100000000000003</c:v>
                </c:pt>
                <c:pt idx="617">
                  <c:v>4.1100000000000003</c:v>
                </c:pt>
                <c:pt idx="618">
                  <c:v>4.1100000000000003</c:v>
                </c:pt>
                <c:pt idx="619">
                  <c:v>4.1100000000000003</c:v>
                </c:pt>
                <c:pt idx="620">
                  <c:v>4.1100000000000003</c:v>
                </c:pt>
                <c:pt idx="621">
                  <c:v>4.1100000000000003</c:v>
                </c:pt>
                <c:pt idx="622">
                  <c:v>4.1100000000000003</c:v>
                </c:pt>
                <c:pt idx="623">
                  <c:v>4.1100000000000003</c:v>
                </c:pt>
                <c:pt idx="624">
                  <c:v>4.1100000000000003</c:v>
                </c:pt>
                <c:pt idx="625">
                  <c:v>4.18</c:v>
                </c:pt>
                <c:pt idx="626">
                  <c:v>4.22</c:v>
                </c:pt>
                <c:pt idx="627">
                  <c:v>4.0999999999999996</c:v>
                </c:pt>
                <c:pt idx="628">
                  <c:v>4.1399999999999997</c:v>
                </c:pt>
                <c:pt idx="629">
                  <c:v>4.07</c:v>
                </c:pt>
                <c:pt idx="630">
                  <c:v>4.0999999999999996</c:v>
                </c:pt>
                <c:pt idx="631">
                  <c:v>4.13</c:v>
                </c:pt>
                <c:pt idx="632">
                  <c:v>4.13</c:v>
                </c:pt>
                <c:pt idx="633">
                  <c:v>4.13</c:v>
                </c:pt>
                <c:pt idx="634">
                  <c:v>4.13</c:v>
                </c:pt>
                <c:pt idx="635">
                  <c:v>4.13</c:v>
                </c:pt>
                <c:pt idx="636">
                  <c:v>4.13</c:v>
                </c:pt>
                <c:pt idx="637">
                  <c:v>4.13</c:v>
                </c:pt>
                <c:pt idx="638">
                  <c:v>3.96</c:v>
                </c:pt>
                <c:pt idx="639">
                  <c:v>3.96</c:v>
                </c:pt>
                <c:pt idx="640">
                  <c:v>3.95</c:v>
                </c:pt>
                <c:pt idx="641">
                  <c:v>3.95</c:v>
                </c:pt>
                <c:pt idx="642">
                  <c:v>3.95</c:v>
                </c:pt>
                <c:pt idx="643">
                  <c:v>3.99</c:v>
                </c:pt>
                <c:pt idx="644">
                  <c:v>3.99</c:v>
                </c:pt>
                <c:pt idx="645">
                  <c:v>4.04</c:v>
                </c:pt>
                <c:pt idx="646">
                  <c:v>4.04</c:v>
                </c:pt>
                <c:pt idx="647">
                  <c:v>4.04</c:v>
                </c:pt>
                <c:pt idx="648">
                  <c:v>4.04</c:v>
                </c:pt>
                <c:pt idx="649">
                  <c:v>4.05</c:v>
                </c:pt>
                <c:pt idx="650">
                  <c:v>4.05</c:v>
                </c:pt>
                <c:pt idx="651">
                  <c:v>4.05</c:v>
                </c:pt>
                <c:pt idx="652">
                  <c:v>4.05</c:v>
                </c:pt>
                <c:pt idx="653">
                  <c:v>3.94</c:v>
                </c:pt>
                <c:pt idx="654">
                  <c:v>3.98</c:v>
                </c:pt>
                <c:pt idx="655">
                  <c:v>3.98</c:v>
                </c:pt>
                <c:pt idx="656">
                  <c:v>3.96</c:v>
                </c:pt>
                <c:pt idx="657">
                  <c:v>3.84</c:v>
                </c:pt>
                <c:pt idx="658">
                  <c:v>3.79</c:v>
                </c:pt>
                <c:pt idx="659">
                  <c:v>3.85</c:v>
                </c:pt>
                <c:pt idx="660">
                  <c:v>3.85</c:v>
                </c:pt>
                <c:pt idx="661">
                  <c:v>3.85</c:v>
                </c:pt>
                <c:pt idx="662">
                  <c:v>3.85</c:v>
                </c:pt>
                <c:pt idx="663">
                  <c:v>3.85</c:v>
                </c:pt>
                <c:pt idx="664">
                  <c:v>3.91</c:v>
                </c:pt>
                <c:pt idx="665">
                  <c:v>3.98</c:v>
                </c:pt>
                <c:pt idx="666">
                  <c:v>3.93</c:v>
                </c:pt>
                <c:pt idx="667">
                  <c:v>4.0999999999999996</c:v>
                </c:pt>
                <c:pt idx="668">
                  <c:v>4.0999999999999996</c:v>
                </c:pt>
                <c:pt idx="669">
                  <c:v>4.0599999999999996</c:v>
                </c:pt>
                <c:pt idx="670">
                  <c:v>4.0599999999999996</c:v>
                </c:pt>
                <c:pt idx="671">
                  <c:v>4.0599999999999996</c:v>
                </c:pt>
                <c:pt idx="672">
                  <c:v>4.0599999999999996</c:v>
                </c:pt>
                <c:pt idx="673">
                  <c:v>4.1399999999999997</c:v>
                </c:pt>
                <c:pt idx="674">
                  <c:v>4.08</c:v>
                </c:pt>
                <c:pt idx="675">
                  <c:v>4.0999999999999996</c:v>
                </c:pt>
                <c:pt idx="676">
                  <c:v>4.05</c:v>
                </c:pt>
                <c:pt idx="677">
                  <c:v>4.09</c:v>
                </c:pt>
                <c:pt idx="678">
                  <c:v>4.18</c:v>
                </c:pt>
                <c:pt idx="679">
                  <c:v>4.2</c:v>
                </c:pt>
                <c:pt idx="680">
                  <c:v>4.18</c:v>
                </c:pt>
                <c:pt idx="681">
                  <c:v>4.16</c:v>
                </c:pt>
                <c:pt idx="682">
                  <c:v>4.0999999999999996</c:v>
                </c:pt>
                <c:pt idx="683">
                  <c:v>4.08</c:v>
                </c:pt>
                <c:pt idx="684">
                  <c:v>4.1100000000000003</c:v>
                </c:pt>
                <c:pt idx="685">
                  <c:v>4.1100000000000003</c:v>
                </c:pt>
                <c:pt idx="686">
                  <c:v>4.07</c:v>
                </c:pt>
                <c:pt idx="687">
                  <c:v>4.17</c:v>
                </c:pt>
                <c:pt idx="688">
                  <c:v>4.18</c:v>
                </c:pt>
                <c:pt idx="689">
                  <c:v>4.13</c:v>
                </c:pt>
                <c:pt idx="690">
                  <c:v>4.17</c:v>
                </c:pt>
                <c:pt idx="691">
                  <c:v>4.0199999999999996</c:v>
                </c:pt>
                <c:pt idx="692">
                  <c:v>4.05</c:v>
                </c:pt>
                <c:pt idx="693">
                  <c:v>4.07</c:v>
                </c:pt>
                <c:pt idx="694">
                  <c:v>4.07</c:v>
                </c:pt>
                <c:pt idx="695">
                  <c:v>4.12</c:v>
                </c:pt>
                <c:pt idx="696">
                  <c:v>4.07</c:v>
                </c:pt>
                <c:pt idx="697">
                  <c:v>4.1399999999999997</c:v>
                </c:pt>
                <c:pt idx="698">
                  <c:v>4.1500000000000004</c:v>
                </c:pt>
                <c:pt idx="699">
                  <c:v>4.2</c:v>
                </c:pt>
                <c:pt idx="700">
                  <c:v>4.17</c:v>
                </c:pt>
                <c:pt idx="701">
                  <c:v>4.0999999999999996</c:v>
                </c:pt>
                <c:pt idx="702">
                  <c:v>4.1900000000000004</c:v>
                </c:pt>
                <c:pt idx="703">
                  <c:v>4.17</c:v>
                </c:pt>
                <c:pt idx="704">
                  <c:v>4.12</c:v>
                </c:pt>
                <c:pt idx="705">
                  <c:v>4.1900000000000004</c:v>
                </c:pt>
                <c:pt idx="706">
                  <c:v>4.18</c:v>
                </c:pt>
                <c:pt idx="707">
                  <c:v>4.2300000000000004</c:v>
                </c:pt>
                <c:pt idx="708">
                  <c:v>4.1399999999999997</c:v>
                </c:pt>
                <c:pt idx="709">
                  <c:v>4.2300000000000004</c:v>
                </c:pt>
                <c:pt idx="710">
                  <c:v>4.1500000000000004</c:v>
                </c:pt>
                <c:pt idx="711">
                  <c:v>4.24</c:v>
                </c:pt>
                <c:pt idx="712">
                  <c:v>4.3600000000000003</c:v>
                </c:pt>
                <c:pt idx="713">
                  <c:v>4.3600000000000003</c:v>
                </c:pt>
                <c:pt idx="714">
                  <c:v>4.41</c:v>
                </c:pt>
                <c:pt idx="715">
                  <c:v>4.42</c:v>
                </c:pt>
                <c:pt idx="716">
                  <c:v>4.6100000000000003</c:v>
                </c:pt>
                <c:pt idx="717">
                  <c:v>4.5599999999999996</c:v>
                </c:pt>
                <c:pt idx="718">
                  <c:v>4.55</c:v>
                </c:pt>
                <c:pt idx="719">
                  <c:v>4.59</c:v>
                </c:pt>
                <c:pt idx="720">
                  <c:v>4.47</c:v>
                </c:pt>
                <c:pt idx="721">
                  <c:v>4.33</c:v>
                </c:pt>
                <c:pt idx="722">
                  <c:v>4.45</c:v>
                </c:pt>
                <c:pt idx="723">
                  <c:v>4.38</c:v>
                </c:pt>
                <c:pt idx="724">
                  <c:v>4.3600000000000003</c:v>
                </c:pt>
                <c:pt idx="725">
                  <c:v>4.4800000000000004</c:v>
                </c:pt>
                <c:pt idx="726">
                  <c:v>4.42</c:v>
                </c:pt>
                <c:pt idx="727">
                  <c:v>4.3499999999999996</c:v>
                </c:pt>
                <c:pt idx="728">
                  <c:v>4.38</c:v>
                </c:pt>
                <c:pt idx="729">
                  <c:v>4.3</c:v>
                </c:pt>
                <c:pt idx="730">
                  <c:v>4.4000000000000004</c:v>
                </c:pt>
                <c:pt idx="731">
                  <c:v>4.41</c:v>
                </c:pt>
                <c:pt idx="732">
                  <c:v>4.32</c:v>
                </c:pt>
                <c:pt idx="733">
                  <c:v>4.3099999999999996</c:v>
                </c:pt>
                <c:pt idx="734">
                  <c:v>4.3</c:v>
                </c:pt>
                <c:pt idx="735">
                  <c:v>4.2699999999999996</c:v>
                </c:pt>
                <c:pt idx="736">
                  <c:v>4.3</c:v>
                </c:pt>
                <c:pt idx="737">
                  <c:v>4.32</c:v>
                </c:pt>
                <c:pt idx="738">
                  <c:v>4.3</c:v>
                </c:pt>
                <c:pt idx="739">
                  <c:v>4.26</c:v>
                </c:pt>
                <c:pt idx="740">
                  <c:v>4.26</c:v>
                </c:pt>
                <c:pt idx="741">
                  <c:v>4.26</c:v>
                </c:pt>
                <c:pt idx="742">
                  <c:v>4.26</c:v>
                </c:pt>
                <c:pt idx="743">
                  <c:v>4.26</c:v>
                </c:pt>
                <c:pt idx="744">
                  <c:v>4.29</c:v>
                </c:pt>
                <c:pt idx="745">
                  <c:v>4.29</c:v>
                </c:pt>
                <c:pt idx="746">
                  <c:v>4.29</c:v>
                </c:pt>
                <c:pt idx="747">
                  <c:v>4.29</c:v>
                </c:pt>
                <c:pt idx="748">
                  <c:v>4.29</c:v>
                </c:pt>
                <c:pt idx="749">
                  <c:v>4.29</c:v>
                </c:pt>
                <c:pt idx="750">
                  <c:v>4.29</c:v>
                </c:pt>
                <c:pt idx="751">
                  <c:v>4.29</c:v>
                </c:pt>
                <c:pt idx="752">
                  <c:v>4.29</c:v>
                </c:pt>
                <c:pt idx="753">
                  <c:v>4.22</c:v>
                </c:pt>
                <c:pt idx="754">
                  <c:v>4.2</c:v>
                </c:pt>
                <c:pt idx="755">
                  <c:v>4.22</c:v>
                </c:pt>
                <c:pt idx="756">
                  <c:v>4.2</c:v>
                </c:pt>
                <c:pt idx="757">
                  <c:v>4.2</c:v>
                </c:pt>
                <c:pt idx="758">
                  <c:v>4.2</c:v>
                </c:pt>
                <c:pt idx="759">
                  <c:v>4.2</c:v>
                </c:pt>
                <c:pt idx="760">
                  <c:v>4.2</c:v>
                </c:pt>
                <c:pt idx="761">
                  <c:v>4.2</c:v>
                </c:pt>
                <c:pt idx="762">
                  <c:v>4.2</c:v>
                </c:pt>
                <c:pt idx="763">
                  <c:v>4.2</c:v>
                </c:pt>
                <c:pt idx="764">
                  <c:v>4.2</c:v>
                </c:pt>
                <c:pt idx="765">
                  <c:v>4.2</c:v>
                </c:pt>
                <c:pt idx="766">
                  <c:v>4.2</c:v>
                </c:pt>
                <c:pt idx="767">
                  <c:v>4.2</c:v>
                </c:pt>
                <c:pt idx="768">
                  <c:v>4.2</c:v>
                </c:pt>
                <c:pt idx="769">
                  <c:v>4.1100000000000003</c:v>
                </c:pt>
                <c:pt idx="770">
                  <c:v>4.1100000000000003</c:v>
                </c:pt>
                <c:pt idx="771">
                  <c:v>4.1100000000000003</c:v>
                </c:pt>
                <c:pt idx="772">
                  <c:v>4.1100000000000003</c:v>
                </c:pt>
                <c:pt idx="773">
                  <c:v>4.1100000000000003</c:v>
                </c:pt>
                <c:pt idx="774">
                  <c:v>4.1100000000000003</c:v>
                </c:pt>
                <c:pt idx="775">
                  <c:v>4.1100000000000003</c:v>
                </c:pt>
                <c:pt idx="776">
                  <c:v>4.1100000000000003</c:v>
                </c:pt>
                <c:pt idx="777">
                  <c:v>4.1100000000000003</c:v>
                </c:pt>
                <c:pt idx="778">
                  <c:v>4.1100000000000003</c:v>
                </c:pt>
                <c:pt idx="779">
                  <c:v>4.1100000000000003</c:v>
                </c:pt>
                <c:pt idx="780">
                  <c:v>4.1100000000000003</c:v>
                </c:pt>
                <c:pt idx="781">
                  <c:v>4.2</c:v>
                </c:pt>
                <c:pt idx="782">
                  <c:v>4.2</c:v>
                </c:pt>
                <c:pt idx="783">
                  <c:v>4.2300000000000004</c:v>
                </c:pt>
                <c:pt idx="784">
                  <c:v>4.2300000000000004</c:v>
                </c:pt>
                <c:pt idx="785">
                  <c:v>4.2300000000000004</c:v>
                </c:pt>
                <c:pt idx="786">
                  <c:v>4.2300000000000004</c:v>
                </c:pt>
                <c:pt idx="787">
                  <c:v>4.2300000000000004</c:v>
                </c:pt>
                <c:pt idx="788">
                  <c:v>4.2300000000000004</c:v>
                </c:pt>
                <c:pt idx="789">
                  <c:v>4.2300000000000004</c:v>
                </c:pt>
                <c:pt idx="790">
                  <c:v>4.2300000000000004</c:v>
                </c:pt>
                <c:pt idx="791">
                  <c:v>4.2300000000000004</c:v>
                </c:pt>
                <c:pt idx="792">
                  <c:v>4.2699999999999996</c:v>
                </c:pt>
                <c:pt idx="793">
                  <c:v>4.2699999999999996</c:v>
                </c:pt>
                <c:pt idx="794">
                  <c:v>4.26</c:v>
                </c:pt>
                <c:pt idx="795">
                  <c:v>4.24</c:v>
                </c:pt>
                <c:pt idx="796">
                  <c:v>4.12</c:v>
                </c:pt>
                <c:pt idx="797">
                  <c:v>4.09</c:v>
                </c:pt>
                <c:pt idx="798">
                  <c:v>4.09</c:v>
                </c:pt>
                <c:pt idx="799">
                  <c:v>4.09</c:v>
                </c:pt>
                <c:pt idx="800">
                  <c:v>4.09</c:v>
                </c:pt>
                <c:pt idx="801">
                  <c:v>4.09</c:v>
                </c:pt>
                <c:pt idx="802">
                  <c:v>3.88</c:v>
                </c:pt>
                <c:pt idx="803">
                  <c:v>3.88</c:v>
                </c:pt>
                <c:pt idx="804">
                  <c:v>3.88</c:v>
                </c:pt>
                <c:pt idx="805">
                  <c:v>3.88</c:v>
                </c:pt>
                <c:pt idx="806">
                  <c:v>3.88</c:v>
                </c:pt>
                <c:pt idx="807">
                  <c:v>3.88</c:v>
                </c:pt>
                <c:pt idx="808">
                  <c:v>3.88</c:v>
                </c:pt>
                <c:pt idx="809">
                  <c:v>3.88</c:v>
                </c:pt>
                <c:pt idx="810">
                  <c:v>3.88</c:v>
                </c:pt>
                <c:pt idx="811">
                  <c:v>3.88</c:v>
                </c:pt>
                <c:pt idx="812">
                  <c:v>3.88</c:v>
                </c:pt>
                <c:pt idx="813">
                  <c:v>4.01</c:v>
                </c:pt>
                <c:pt idx="814">
                  <c:v>4.0599999999999996</c:v>
                </c:pt>
                <c:pt idx="815">
                  <c:v>4.0599999999999996</c:v>
                </c:pt>
                <c:pt idx="816">
                  <c:v>4.0599999999999996</c:v>
                </c:pt>
                <c:pt idx="817">
                  <c:v>4.01</c:v>
                </c:pt>
                <c:pt idx="818">
                  <c:v>4.01</c:v>
                </c:pt>
                <c:pt idx="819">
                  <c:v>4.01</c:v>
                </c:pt>
                <c:pt idx="820">
                  <c:v>4.01</c:v>
                </c:pt>
                <c:pt idx="821">
                  <c:v>4.01</c:v>
                </c:pt>
                <c:pt idx="822">
                  <c:v>4.01</c:v>
                </c:pt>
                <c:pt idx="823">
                  <c:v>4.01</c:v>
                </c:pt>
                <c:pt idx="824">
                  <c:v>4.41</c:v>
                </c:pt>
                <c:pt idx="825">
                  <c:v>4.41</c:v>
                </c:pt>
                <c:pt idx="826">
                  <c:v>4.41</c:v>
                </c:pt>
                <c:pt idx="827">
                  <c:v>4.41</c:v>
                </c:pt>
                <c:pt idx="828">
                  <c:v>4.01</c:v>
                </c:pt>
                <c:pt idx="829">
                  <c:v>4.01</c:v>
                </c:pt>
                <c:pt idx="830">
                  <c:v>4.01</c:v>
                </c:pt>
                <c:pt idx="831">
                  <c:v>4.01</c:v>
                </c:pt>
                <c:pt idx="832">
                  <c:v>4.01</c:v>
                </c:pt>
                <c:pt idx="833">
                  <c:v>4.01</c:v>
                </c:pt>
                <c:pt idx="834">
                  <c:v>4.01</c:v>
                </c:pt>
                <c:pt idx="835">
                  <c:v>4.01</c:v>
                </c:pt>
                <c:pt idx="836">
                  <c:v>4.01</c:v>
                </c:pt>
                <c:pt idx="837">
                  <c:v>4.01</c:v>
                </c:pt>
                <c:pt idx="838">
                  <c:v>4.01</c:v>
                </c:pt>
                <c:pt idx="839">
                  <c:v>4.01</c:v>
                </c:pt>
                <c:pt idx="840">
                  <c:v>4.01</c:v>
                </c:pt>
                <c:pt idx="841">
                  <c:v>4.01</c:v>
                </c:pt>
                <c:pt idx="842">
                  <c:v>4.4000000000000004</c:v>
                </c:pt>
                <c:pt idx="843">
                  <c:v>4.4000000000000004</c:v>
                </c:pt>
                <c:pt idx="844">
                  <c:v>4.4000000000000004</c:v>
                </c:pt>
                <c:pt idx="845">
                  <c:v>4.4000000000000004</c:v>
                </c:pt>
                <c:pt idx="846">
                  <c:v>4.4000000000000004</c:v>
                </c:pt>
                <c:pt idx="847">
                  <c:v>4.4000000000000004</c:v>
                </c:pt>
                <c:pt idx="848">
                  <c:v>4.4000000000000004</c:v>
                </c:pt>
                <c:pt idx="849">
                  <c:v>4.4000000000000004</c:v>
                </c:pt>
                <c:pt idx="850">
                  <c:v>4.4000000000000004</c:v>
                </c:pt>
                <c:pt idx="851">
                  <c:v>4.4000000000000004</c:v>
                </c:pt>
                <c:pt idx="852">
                  <c:v>4.4000000000000004</c:v>
                </c:pt>
                <c:pt idx="853">
                  <c:v>4.3</c:v>
                </c:pt>
                <c:pt idx="854">
                  <c:v>4.32</c:v>
                </c:pt>
                <c:pt idx="855">
                  <c:v>4.3499999999999996</c:v>
                </c:pt>
                <c:pt idx="856">
                  <c:v>4.4800000000000004</c:v>
                </c:pt>
                <c:pt idx="857">
                  <c:v>4.4400000000000004</c:v>
                </c:pt>
                <c:pt idx="858">
                  <c:v>4.38</c:v>
                </c:pt>
                <c:pt idx="859">
                  <c:v>4.38</c:v>
                </c:pt>
                <c:pt idx="860">
                  <c:v>4.33</c:v>
                </c:pt>
                <c:pt idx="861">
                  <c:v>4.3499999999999996</c:v>
                </c:pt>
                <c:pt idx="862">
                  <c:v>4.29</c:v>
                </c:pt>
                <c:pt idx="863">
                  <c:v>4.22</c:v>
                </c:pt>
                <c:pt idx="864">
                  <c:v>4.24</c:v>
                </c:pt>
                <c:pt idx="865">
                  <c:v>4.21</c:v>
                </c:pt>
                <c:pt idx="866">
                  <c:v>4.2</c:v>
                </c:pt>
                <c:pt idx="867">
                  <c:v>4.26</c:v>
                </c:pt>
                <c:pt idx="868">
                  <c:v>4.2300000000000004</c:v>
                </c:pt>
                <c:pt idx="869">
                  <c:v>4.3499999999999996</c:v>
                </c:pt>
                <c:pt idx="870">
                  <c:v>4.38</c:v>
                </c:pt>
                <c:pt idx="871">
                  <c:v>4.3099999999999996</c:v>
                </c:pt>
                <c:pt idx="872">
                  <c:v>4.38</c:v>
                </c:pt>
                <c:pt idx="873">
                  <c:v>4.4000000000000004</c:v>
                </c:pt>
                <c:pt idx="874">
                  <c:v>4.4000000000000004</c:v>
                </c:pt>
                <c:pt idx="875">
                  <c:v>4.34</c:v>
                </c:pt>
                <c:pt idx="876">
                  <c:v>4.3499999999999996</c:v>
                </c:pt>
                <c:pt idx="877">
                  <c:v>4.3</c:v>
                </c:pt>
                <c:pt idx="878">
                  <c:v>4.3099999999999996</c:v>
                </c:pt>
                <c:pt idx="879">
                  <c:v>4.33</c:v>
                </c:pt>
                <c:pt idx="880">
                  <c:v>4.2699999999999996</c:v>
                </c:pt>
                <c:pt idx="881">
                  <c:v>4.22</c:v>
                </c:pt>
                <c:pt idx="882">
                  <c:v>4.22</c:v>
                </c:pt>
                <c:pt idx="883">
                  <c:v>4.2</c:v>
                </c:pt>
                <c:pt idx="884">
                  <c:v>4.1399999999999997</c:v>
                </c:pt>
                <c:pt idx="885">
                  <c:v>4.12</c:v>
                </c:pt>
                <c:pt idx="886">
                  <c:v>4.16</c:v>
                </c:pt>
                <c:pt idx="887">
                  <c:v>4.18</c:v>
                </c:pt>
                <c:pt idx="888">
                  <c:v>4.1500000000000004</c:v>
                </c:pt>
                <c:pt idx="889">
                  <c:v>4.2</c:v>
                </c:pt>
                <c:pt idx="890">
                  <c:v>4.3899999999999997</c:v>
                </c:pt>
                <c:pt idx="891">
                  <c:v>4.38</c:v>
                </c:pt>
                <c:pt idx="892">
                  <c:v>4.3899999999999997</c:v>
                </c:pt>
                <c:pt idx="893">
                  <c:v>4.3899999999999997</c:v>
                </c:pt>
                <c:pt idx="894">
                  <c:v>4.38</c:v>
                </c:pt>
                <c:pt idx="895">
                  <c:v>4.18</c:v>
                </c:pt>
                <c:pt idx="896">
                  <c:v>4.16</c:v>
                </c:pt>
                <c:pt idx="897">
                  <c:v>4.16</c:v>
                </c:pt>
                <c:pt idx="898">
                  <c:v>4.0999999999999996</c:v>
                </c:pt>
                <c:pt idx="899">
                  <c:v>4.18</c:v>
                </c:pt>
                <c:pt idx="900">
                  <c:v>4.1399999999999997</c:v>
                </c:pt>
                <c:pt idx="901">
                  <c:v>4.1500000000000004</c:v>
                </c:pt>
                <c:pt idx="902">
                  <c:v>4.21</c:v>
                </c:pt>
                <c:pt idx="903">
                  <c:v>4.13</c:v>
                </c:pt>
                <c:pt idx="904">
                  <c:v>4.1500000000000004</c:v>
                </c:pt>
                <c:pt idx="905">
                  <c:v>4.1100000000000003</c:v>
                </c:pt>
                <c:pt idx="906">
                  <c:v>4.16</c:v>
                </c:pt>
                <c:pt idx="907">
                  <c:v>4.1399999999999997</c:v>
                </c:pt>
                <c:pt idx="908">
                  <c:v>4.0599999999999996</c:v>
                </c:pt>
                <c:pt idx="909">
                  <c:v>4.1900000000000004</c:v>
                </c:pt>
                <c:pt idx="910">
                  <c:v>4.24</c:v>
                </c:pt>
                <c:pt idx="911">
                  <c:v>4.24</c:v>
                </c:pt>
                <c:pt idx="912">
                  <c:v>4.34</c:v>
                </c:pt>
                <c:pt idx="913">
                  <c:v>4.47</c:v>
                </c:pt>
                <c:pt idx="914">
                  <c:v>4.38</c:v>
                </c:pt>
                <c:pt idx="915">
                  <c:v>4.3600000000000003</c:v>
                </c:pt>
                <c:pt idx="916">
                  <c:v>4.5199999999999996</c:v>
                </c:pt>
                <c:pt idx="917">
                  <c:v>4.59</c:v>
                </c:pt>
                <c:pt idx="918">
                  <c:v>4.59</c:v>
                </c:pt>
                <c:pt idx="919">
                  <c:v>4.59</c:v>
                </c:pt>
                <c:pt idx="920">
                  <c:v>4.46</c:v>
                </c:pt>
                <c:pt idx="921">
                  <c:v>4.3899999999999997</c:v>
                </c:pt>
                <c:pt idx="922">
                  <c:v>4.2699999999999996</c:v>
                </c:pt>
                <c:pt idx="923">
                  <c:v>4.33</c:v>
                </c:pt>
                <c:pt idx="924">
                  <c:v>4.3499999999999996</c:v>
                </c:pt>
                <c:pt idx="925">
                  <c:v>4.3600000000000003</c:v>
                </c:pt>
                <c:pt idx="926">
                  <c:v>4.3899999999999997</c:v>
                </c:pt>
                <c:pt idx="927">
                  <c:v>4.3899999999999997</c:v>
                </c:pt>
                <c:pt idx="928">
                  <c:v>4.3899999999999997</c:v>
                </c:pt>
                <c:pt idx="929">
                  <c:v>4.3600000000000003</c:v>
                </c:pt>
                <c:pt idx="930">
                  <c:v>4.2</c:v>
                </c:pt>
                <c:pt idx="931">
                  <c:v>4.2</c:v>
                </c:pt>
                <c:pt idx="932">
                  <c:v>4.2</c:v>
                </c:pt>
                <c:pt idx="933">
                  <c:v>4.13</c:v>
                </c:pt>
                <c:pt idx="934">
                  <c:v>4.3099999999999996</c:v>
                </c:pt>
                <c:pt idx="935">
                  <c:v>4.3099999999999996</c:v>
                </c:pt>
                <c:pt idx="936">
                  <c:v>4.32</c:v>
                </c:pt>
                <c:pt idx="937">
                  <c:v>4.33</c:v>
                </c:pt>
                <c:pt idx="938">
                  <c:v>4.37</c:v>
                </c:pt>
                <c:pt idx="939">
                  <c:v>4.24</c:v>
                </c:pt>
                <c:pt idx="940">
                  <c:v>4.29</c:v>
                </c:pt>
                <c:pt idx="941">
                  <c:v>4.28</c:v>
                </c:pt>
                <c:pt idx="942">
                  <c:v>4.26</c:v>
                </c:pt>
                <c:pt idx="943">
                  <c:v>4.3899999999999997</c:v>
                </c:pt>
                <c:pt idx="944">
                  <c:v>4.38</c:v>
                </c:pt>
                <c:pt idx="945">
                  <c:v>4.28</c:v>
                </c:pt>
                <c:pt idx="946">
                  <c:v>4.3899999999999997</c:v>
                </c:pt>
                <c:pt idx="947">
                  <c:v>4.42</c:v>
                </c:pt>
                <c:pt idx="948">
                  <c:v>4.53</c:v>
                </c:pt>
                <c:pt idx="949">
                  <c:v>4.45</c:v>
                </c:pt>
                <c:pt idx="950">
                  <c:v>4.45</c:v>
                </c:pt>
                <c:pt idx="951">
                  <c:v>4.45</c:v>
                </c:pt>
                <c:pt idx="952">
                  <c:v>4.4400000000000004</c:v>
                </c:pt>
                <c:pt idx="953">
                  <c:v>4.4800000000000004</c:v>
                </c:pt>
                <c:pt idx="954">
                  <c:v>4.5999999999999996</c:v>
                </c:pt>
                <c:pt idx="955">
                  <c:v>4.53</c:v>
                </c:pt>
                <c:pt idx="956">
                  <c:v>4.54</c:v>
                </c:pt>
                <c:pt idx="957">
                  <c:v>4.47</c:v>
                </c:pt>
                <c:pt idx="958">
                  <c:v>4.63</c:v>
                </c:pt>
                <c:pt idx="959">
                  <c:v>4.55</c:v>
                </c:pt>
                <c:pt idx="960">
                  <c:v>4.57</c:v>
                </c:pt>
                <c:pt idx="961">
                  <c:v>4.5999999999999996</c:v>
                </c:pt>
                <c:pt idx="962">
                  <c:v>4.5999999999999996</c:v>
                </c:pt>
                <c:pt idx="963">
                  <c:v>4.49</c:v>
                </c:pt>
                <c:pt idx="964">
                  <c:v>4.59</c:v>
                </c:pt>
                <c:pt idx="965">
                  <c:v>4.53</c:v>
                </c:pt>
                <c:pt idx="966">
                  <c:v>4.54</c:v>
                </c:pt>
                <c:pt idx="967">
                  <c:v>4.54</c:v>
                </c:pt>
                <c:pt idx="968">
                  <c:v>4.53</c:v>
                </c:pt>
                <c:pt idx="969">
                  <c:v>4.5</c:v>
                </c:pt>
                <c:pt idx="970">
                  <c:v>4.49</c:v>
                </c:pt>
                <c:pt idx="971">
                  <c:v>4.5599999999999996</c:v>
                </c:pt>
                <c:pt idx="972">
                  <c:v>4.5199999999999996</c:v>
                </c:pt>
                <c:pt idx="973">
                  <c:v>4.54</c:v>
                </c:pt>
                <c:pt idx="974">
                  <c:v>4.46</c:v>
                </c:pt>
                <c:pt idx="975">
                  <c:v>4.47</c:v>
                </c:pt>
                <c:pt idx="976">
                  <c:v>4.3899999999999997</c:v>
                </c:pt>
                <c:pt idx="977">
                  <c:v>4.47</c:v>
                </c:pt>
                <c:pt idx="978">
                  <c:v>4.4400000000000004</c:v>
                </c:pt>
                <c:pt idx="979">
                  <c:v>4.54</c:v>
                </c:pt>
                <c:pt idx="980">
                  <c:v>4.38</c:v>
                </c:pt>
                <c:pt idx="981">
                  <c:v>4.3899999999999997</c:v>
                </c:pt>
                <c:pt idx="982">
                  <c:v>4.3</c:v>
                </c:pt>
                <c:pt idx="983">
                  <c:v>4.34</c:v>
                </c:pt>
                <c:pt idx="984">
                  <c:v>4.3099999999999996</c:v>
                </c:pt>
                <c:pt idx="985">
                  <c:v>4.37</c:v>
                </c:pt>
                <c:pt idx="986">
                  <c:v>4.34</c:v>
                </c:pt>
                <c:pt idx="987">
                  <c:v>4.3499999999999996</c:v>
                </c:pt>
                <c:pt idx="988">
                  <c:v>4.3600000000000003</c:v>
                </c:pt>
                <c:pt idx="989">
                  <c:v>4.3</c:v>
                </c:pt>
                <c:pt idx="990">
                  <c:v>4.3</c:v>
                </c:pt>
                <c:pt idx="991">
                  <c:v>4.26</c:v>
                </c:pt>
                <c:pt idx="992">
                  <c:v>4.33</c:v>
                </c:pt>
                <c:pt idx="993">
                  <c:v>4.25</c:v>
                </c:pt>
                <c:pt idx="994">
                  <c:v>4.34</c:v>
                </c:pt>
                <c:pt idx="995">
                  <c:v>4.42</c:v>
                </c:pt>
                <c:pt idx="996">
                  <c:v>4.41</c:v>
                </c:pt>
                <c:pt idx="997">
                  <c:v>4.4000000000000004</c:v>
                </c:pt>
                <c:pt idx="998">
                  <c:v>4.41</c:v>
                </c:pt>
                <c:pt idx="999">
                  <c:v>4.45</c:v>
                </c:pt>
                <c:pt idx="1000">
                  <c:v>4.43</c:v>
                </c:pt>
                <c:pt idx="1001">
                  <c:v>4.4400000000000004</c:v>
                </c:pt>
                <c:pt idx="1002">
                  <c:v>4.53</c:v>
                </c:pt>
                <c:pt idx="1003">
                  <c:v>4.53</c:v>
                </c:pt>
                <c:pt idx="1004">
                  <c:v>4.53</c:v>
                </c:pt>
                <c:pt idx="1005">
                  <c:v>4.4800000000000004</c:v>
                </c:pt>
                <c:pt idx="1006">
                  <c:v>4.45</c:v>
                </c:pt>
                <c:pt idx="1007">
                  <c:v>4.38</c:v>
                </c:pt>
                <c:pt idx="1008">
                  <c:v>4.34</c:v>
                </c:pt>
                <c:pt idx="1009">
                  <c:v>4.3</c:v>
                </c:pt>
                <c:pt idx="1010">
                  <c:v>4.28</c:v>
                </c:pt>
                <c:pt idx="1011">
                  <c:v>4.2699999999999996</c:v>
                </c:pt>
                <c:pt idx="1012">
                  <c:v>4.34</c:v>
                </c:pt>
                <c:pt idx="1013">
                  <c:v>4.3899999999999997</c:v>
                </c:pt>
                <c:pt idx="1014">
                  <c:v>4.5</c:v>
                </c:pt>
                <c:pt idx="1015">
                  <c:v>4.3499999999999996</c:v>
                </c:pt>
                <c:pt idx="1016">
                  <c:v>4.3499999999999996</c:v>
                </c:pt>
                <c:pt idx="1017">
                  <c:v>4.3499999999999996</c:v>
                </c:pt>
                <c:pt idx="1018">
                  <c:v>4.3499999999999996</c:v>
                </c:pt>
                <c:pt idx="1019">
                  <c:v>4.45</c:v>
                </c:pt>
                <c:pt idx="1020">
                  <c:v>4.3499999999999996</c:v>
                </c:pt>
                <c:pt idx="1021">
                  <c:v>4.3899999999999997</c:v>
                </c:pt>
                <c:pt idx="1022">
                  <c:v>4.3899999999999997</c:v>
                </c:pt>
                <c:pt idx="1023">
                  <c:v>4.3899999999999997</c:v>
                </c:pt>
                <c:pt idx="1024">
                  <c:v>4.3899999999999997</c:v>
                </c:pt>
                <c:pt idx="1025">
                  <c:v>4.29</c:v>
                </c:pt>
                <c:pt idx="1026">
                  <c:v>4.28</c:v>
                </c:pt>
                <c:pt idx="1027">
                  <c:v>4.3</c:v>
                </c:pt>
                <c:pt idx="1028">
                  <c:v>4.3600000000000003</c:v>
                </c:pt>
                <c:pt idx="1029">
                  <c:v>4.42</c:v>
                </c:pt>
                <c:pt idx="1030">
                  <c:v>4.49</c:v>
                </c:pt>
                <c:pt idx="1031">
                  <c:v>4.49</c:v>
                </c:pt>
                <c:pt idx="1032">
                  <c:v>4.5</c:v>
                </c:pt>
                <c:pt idx="1033">
                  <c:v>4.4800000000000004</c:v>
                </c:pt>
                <c:pt idx="1034">
                  <c:v>4.46</c:v>
                </c:pt>
                <c:pt idx="1035">
                  <c:v>4.4000000000000004</c:v>
                </c:pt>
                <c:pt idx="1036">
                  <c:v>4.51</c:v>
                </c:pt>
                <c:pt idx="1037">
                  <c:v>4.42</c:v>
                </c:pt>
                <c:pt idx="1038">
                  <c:v>4.43</c:v>
                </c:pt>
                <c:pt idx="1039">
                  <c:v>4.4000000000000004</c:v>
                </c:pt>
                <c:pt idx="1040">
                  <c:v>4.3099999999999996</c:v>
                </c:pt>
                <c:pt idx="1041">
                  <c:v>4.4000000000000004</c:v>
                </c:pt>
                <c:pt idx="1042">
                  <c:v>4.4000000000000004</c:v>
                </c:pt>
                <c:pt idx="1043">
                  <c:v>4.34</c:v>
                </c:pt>
                <c:pt idx="1044">
                  <c:v>4.3899999999999997</c:v>
                </c:pt>
                <c:pt idx="1045">
                  <c:v>4.3899999999999997</c:v>
                </c:pt>
                <c:pt idx="1046">
                  <c:v>4.3899999999999997</c:v>
                </c:pt>
                <c:pt idx="1047">
                  <c:v>4.4000000000000004</c:v>
                </c:pt>
                <c:pt idx="1048">
                  <c:v>4.3600000000000003</c:v>
                </c:pt>
                <c:pt idx="1049">
                  <c:v>4.3899999999999997</c:v>
                </c:pt>
                <c:pt idx="1050">
                  <c:v>4.3899999999999997</c:v>
                </c:pt>
                <c:pt idx="1051">
                  <c:v>4.4000000000000004</c:v>
                </c:pt>
                <c:pt idx="1052">
                  <c:v>4.37</c:v>
                </c:pt>
                <c:pt idx="1053">
                  <c:v>4.3899999999999997</c:v>
                </c:pt>
                <c:pt idx="1054">
                  <c:v>4.4000000000000004</c:v>
                </c:pt>
                <c:pt idx="1055">
                  <c:v>4.3600000000000003</c:v>
                </c:pt>
                <c:pt idx="1056">
                  <c:v>4.37</c:v>
                </c:pt>
                <c:pt idx="1057">
                  <c:v>4.28</c:v>
                </c:pt>
                <c:pt idx="1058">
                  <c:v>4.28</c:v>
                </c:pt>
                <c:pt idx="1059">
                  <c:v>4.3</c:v>
                </c:pt>
                <c:pt idx="1060">
                  <c:v>4.4000000000000004</c:v>
                </c:pt>
                <c:pt idx="1061">
                  <c:v>4.45</c:v>
                </c:pt>
                <c:pt idx="1062">
                  <c:v>4.4400000000000004</c:v>
                </c:pt>
                <c:pt idx="1063">
                  <c:v>4.3899999999999997</c:v>
                </c:pt>
                <c:pt idx="1064">
                  <c:v>4.41</c:v>
                </c:pt>
                <c:pt idx="1065">
                  <c:v>4.43</c:v>
                </c:pt>
                <c:pt idx="1066">
                  <c:v>4.5</c:v>
                </c:pt>
                <c:pt idx="1067">
                  <c:v>4.58</c:v>
                </c:pt>
                <c:pt idx="1068">
                  <c:v>4.5199999999999996</c:v>
                </c:pt>
                <c:pt idx="1069">
                  <c:v>4.51</c:v>
                </c:pt>
                <c:pt idx="1070">
                  <c:v>4.5</c:v>
                </c:pt>
                <c:pt idx="1071">
                  <c:v>4.45</c:v>
                </c:pt>
                <c:pt idx="1072">
                  <c:v>4.37</c:v>
                </c:pt>
                <c:pt idx="1073">
                  <c:v>4.6100000000000003</c:v>
                </c:pt>
                <c:pt idx="1074">
                  <c:v>4.51</c:v>
                </c:pt>
                <c:pt idx="1075">
                  <c:v>4.7</c:v>
                </c:pt>
                <c:pt idx="1076">
                  <c:v>4.57</c:v>
                </c:pt>
                <c:pt idx="1077">
                  <c:v>4.63</c:v>
                </c:pt>
                <c:pt idx="1078">
                  <c:v>4.51</c:v>
                </c:pt>
                <c:pt idx="1079">
                  <c:v>4.5</c:v>
                </c:pt>
                <c:pt idx="1080">
                  <c:v>4.7</c:v>
                </c:pt>
                <c:pt idx="1081">
                  <c:v>4.59</c:v>
                </c:pt>
                <c:pt idx="1082">
                  <c:v>4.55</c:v>
                </c:pt>
                <c:pt idx="1083">
                  <c:v>4.5999999999999996</c:v>
                </c:pt>
                <c:pt idx="1084">
                  <c:v>4.53</c:v>
                </c:pt>
                <c:pt idx="1085">
                  <c:v>4.75</c:v>
                </c:pt>
                <c:pt idx="1086">
                  <c:v>4.66</c:v>
                </c:pt>
                <c:pt idx="1087">
                  <c:v>4.66</c:v>
                </c:pt>
                <c:pt idx="1088">
                  <c:v>4.7</c:v>
                </c:pt>
                <c:pt idx="1089">
                  <c:v>4.8499999999999996</c:v>
                </c:pt>
                <c:pt idx="1090">
                  <c:v>4.91</c:v>
                </c:pt>
                <c:pt idx="1091">
                  <c:v>4.79</c:v>
                </c:pt>
                <c:pt idx="1092">
                  <c:v>4.7300000000000004</c:v>
                </c:pt>
                <c:pt idx="1093">
                  <c:v>4.7699999999999996</c:v>
                </c:pt>
                <c:pt idx="1094">
                  <c:v>4.78</c:v>
                </c:pt>
                <c:pt idx="1095">
                  <c:v>4.79</c:v>
                </c:pt>
                <c:pt idx="1096">
                  <c:v>4.71</c:v>
                </c:pt>
                <c:pt idx="1097">
                  <c:v>4.8499999999999996</c:v>
                </c:pt>
                <c:pt idx="1098">
                  <c:v>4.8099999999999996</c:v>
                </c:pt>
                <c:pt idx="1099">
                  <c:v>4.74</c:v>
                </c:pt>
                <c:pt idx="1100">
                  <c:v>4.7300000000000004</c:v>
                </c:pt>
                <c:pt idx="1101">
                  <c:v>4.62</c:v>
                </c:pt>
                <c:pt idx="1102">
                  <c:v>4.76</c:v>
                </c:pt>
                <c:pt idx="1103">
                  <c:v>4.8</c:v>
                </c:pt>
                <c:pt idx="1104">
                  <c:v>4.7</c:v>
                </c:pt>
                <c:pt idx="1105">
                  <c:v>4.66</c:v>
                </c:pt>
                <c:pt idx="1106">
                  <c:v>4.66</c:v>
                </c:pt>
                <c:pt idx="1107">
                  <c:v>4.6900000000000004</c:v>
                </c:pt>
                <c:pt idx="1108">
                  <c:v>4.75</c:v>
                </c:pt>
                <c:pt idx="1109">
                  <c:v>4.68</c:v>
                </c:pt>
                <c:pt idx="1110">
                  <c:v>4.7</c:v>
                </c:pt>
                <c:pt idx="1111">
                  <c:v>4.58</c:v>
                </c:pt>
                <c:pt idx="1112">
                  <c:v>4.49</c:v>
                </c:pt>
                <c:pt idx="1113">
                  <c:v>4.57</c:v>
                </c:pt>
                <c:pt idx="1114">
                  <c:v>4.5</c:v>
                </c:pt>
                <c:pt idx="1115">
                  <c:v>4.53</c:v>
                </c:pt>
                <c:pt idx="1116">
                  <c:v>4.58</c:v>
                </c:pt>
                <c:pt idx="1117">
                  <c:v>4.68</c:v>
                </c:pt>
                <c:pt idx="1118">
                  <c:v>4.7</c:v>
                </c:pt>
                <c:pt idx="1119">
                  <c:v>4.72</c:v>
                </c:pt>
                <c:pt idx="1120">
                  <c:v>4.63</c:v>
                </c:pt>
                <c:pt idx="1121">
                  <c:v>4.7300000000000004</c:v>
                </c:pt>
                <c:pt idx="1122">
                  <c:v>4.83</c:v>
                </c:pt>
                <c:pt idx="1123">
                  <c:v>4.7699999999999996</c:v>
                </c:pt>
                <c:pt idx="1124">
                  <c:v>4.67</c:v>
                </c:pt>
                <c:pt idx="1125">
                  <c:v>4.75</c:v>
                </c:pt>
                <c:pt idx="1126">
                  <c:v>4.7</c:v>
                </c:pt>
                <c:pt idx="1127">
                  <c:v>4.5999999999999996</c:v>
                </c:pt>
                <c:pt idx="1128">
                  <c:v>4.59</c:v>
                </c:pt>
                <c:pt idx="1129">
                  <c:v>4.68</c:v>
                </c:pt>
                <c:pt idx="1130">
                  <c:v>4.71</c:v>
                </c:pt>
                <c:pt idx="1131">
                  <c:v>4.75</c:v>
                </c:pt>
                <c:pt idx="1132">
                  <c:v>4.7</c:v>
                </c:pt>
                <c:pt idx="1133">
                  <c:v>4.6399999999999997</c:v>
                </c:pt>
                <c:pt idx="1134">
                  <c:v>4.6100000000000003</c:v>
                </c:pt>
                <c:pt idx="1135">
                  <c:v>4.7</c:v>
                </c:pt>
                <c:pt idx="1136">
                  <c:v>4.7</c:v>
                </c:pt>
                <c:pt idx="1137">
                  <c:v>4.6500000000000004</c:v>
                </c:pt>
                <c:pt idx="1138">
                  <c:v>4.5999999999999996</c:v>
                </c:pt>
                <c:pt idx="1139">
                  <c:v>4.5599999999999996</c:v>
                </c:pt>
                <c:pt idx="1140">
                  <c:v>4.54</c:v>
                </c:pt>
                <c:pt idx="1141">
                  <c:v>4.55</c:v>
                </c:pt>
                <c:pt idx="1142">
                  <c:v>4.57</c:v>
                </c:pt>
                <c:pt idx="1143">
                  <c:v>4.57</c:v>
                </c:pt>
                <c:pt idx="1144">
                  <c:v>4.58</c:v>
                </c:pt>
                <c:pt idx="1145">
                  <c:v>4.58</c:v>
                </c:pt>
                <c:pt idx="1146">
                  <c:v>4.58</c:v>
                </c:pt>
                <c:pt idx="1147">
                  <c:v>4.62</c:v>
                </c:pt>
                <c:pt idx="1148">
                  <c:v>4.6399999999999997</c:v>
                </c:pt>
                <c:pt idx="1149">
                  <c:v>4.7300000000000004</c:v>
                </c:pt>
                <c:pt idx="1150">
                  <c:v>4.75</c:v>
                </c:pt>
                <c:pt idx="1151">
                  <c:v>4.8499999999999996</c:v>
                </c:pt>
                <c:pt idx="1152">
                  <c:v>4.8499999999999996</c:v>
                </c:pt>
                <c:pt idx="1153">
                  <c:v>4.82</c:v>
                </c:pt>
                <c:pt idx="1154">
                  <c:v>4.79</c:v>
                </c:pt>
                <c:pt idx="1155">
                  <c:v>4.7300000000000004</c:v>
                </c:pt>
                <c:pt idx="1156">
                  <c:v>4.74</c:v>
                </c:pt>
                <c:pt idx="1157">
                  <c:v>4.74</c:v>
                </c:pt>
                <c:pt idx="1158">
                  <c:v>4.83</c:v>
                </c:pt>
                <c:pt idx="1159">
                  <c:v>4.79</c:v>
                </c:pt>
                <c:pt idx="1160">
                  <c:v>4.8099999999999996</c:v>
                </c:pt>
                <c:pt idx="1161">
                  <c:v>4.9000000000000004</c:v>
                </c:pt>
                <c:pt idx="1162">
                  <c:v>4.97</c:v>
                </c:pt>
                <c:pt idx="1163">
                  <c:v>5.05</c:v>
                </c:pt>
                <c:pt idx="1164">
                  <c:v>5.0599999999999996</c:v>
                </c:pt>
                <c:pt idx="1165">
                  <c:v>5.04</c:v>
                </c:pt>
                <c:pt idx="1166">
                  <c:v>5.04</c:v>
                </c:pt>
                <c:pt idx="1167">
                  <c:v>5.05</c:v>
                </c:pt>
                <c:pt idx="1168">
                  <c:v>5</c:v>
                </c:pt>
                <c:pt idx="1169">
                  <c:v>5.0599999999999996</c:v>
                </c:pt>
                <c:pt idx="1170">
                  <c:v>5.0599999999999996</c:v>
                </c:pt>
                <c:pt idx="1171">
                  <c:v>5.0599999999999996</c:v>
                </c:pt>
                <c:pt idx="1172">
                  <c:v>5.07</c:v>
                </c:pt>
                <c:pt idx="1173">
                  <c:v>5.04</c:v>
                </c:pt>
                <c:pt idx="1174">
                  <c:v>5.05</c:v>
                </c:pt>
                <c:pt idx="1175">
                  <c:v>5.09</c:v>
                </c:pt>
                <c:pt idx="1176">
                  <c:v>5.25</c:v>
                </c:pt>
                <c:pt idx="1177">
                  <c:v>5.38</c:v>
                </c:pt>
                <c:pt idx="1178">
                  <c:v>5.2</c:v>
                </c:pt>
                <c:pt idx="1179">
                  <c:v>5.4</c:v>
                </c:pt>
                <c:pt idx="1180">
                  <c:v>5.47</c:v>
                </c:pt>
                <c:pt idx="1181">
                  <c:v>5.28</c:v>
                </c:pt>
                <c:pt idx="1182">
                  <c:v>5.25</c:v>
                </c:pt>
                <c:pt idx="1183">
                  <c:v>5.25</c:v>
                </c:pt>
                <c:pt idx="1184">
                  <c:v>5.29</c:v>
                </c:pt>
                <c:pt idx="1185">
                  <c:v>5.38</c:v>
                </c:pt>
                <c:pt idx="1186">
                  <c:v>5.29</c:v>
                </c:pt>
                <c:pt idx="1187">
                  <c:v>5.52</c:v>
                </c:pt>
                <c:pt idx="1188">
                  <c:v>5.44</c:v>
                </c:pt>
                <c:pt idx="1189">
                  <c:v>5.4</c:v>
                </c:pt>
                <c:pt idx="1190">
                  <c:v>5.35</c:v>
                </c:pt>
                <c:pt idx="1191">
                  <c:v>5.27</c:v>
                </c:pt>
                <c:pt idx="1192">
                  <c:v>5.25</c:v>
                </c:pt>
                <c:pt idx="1193">
                  <c:v>5.35</c:v>
                </c:pt>
                <c:pt idx="1194">
                  <c:v>5.35</c:v>
                </c:pt>
                <c:pt idx="1195">
                  <c:v>5.42</c:v>
                </c:pt>
                <c:pt idx="1196">
                  <c:v>5.47</c:v>
                </c:pt>
                <c:pt idx="1197">
                  <c:v>5.54</c:v>
                </c:pt>
                <c:pt idx="1198">
                  <c:v>5.68</c:v>
                </c:pt>
                <c:pt idx="1199">
                  <c:v>5.5</c:v>
                </c:pt>
                <c:pt idx="1200">
                  <c:v>5.45</c:v>
                </c:pt>
                <c:pt idx="1201">
                  <c:v>5.57</c:v>
                </c:pt>
                <c:pt idx="1202">
                  <c:v>5.65</c:v>
                </c:pt>
                <c:pt idx="1203">
                  <c:v>5.75</c:v>
                </c:pt>
                <c:pt idx="1204">
                  <c:v>5.7</c:v>
                </c:pt>
                <c:pt idx="1205">
                  <c:v>5.7</c:v>
                </c:pt>
                <c:pt idx="1206">
                  <c:v>5.7</c:v>
                </c:pt>
                <c:pt idx="1207">
                  <c:v>5.56</c:v>
                </c:pt>
                <c:pt idx="1208">
                  <c:v>5.52</c:v>
                </c:pt>
                <c:pt idx="1209">
                  <c:v>5.5</c:v>
                </c:pt>
                <c:pt idx="1210">
                  <c:v>5.49</c:v>
                </c:pt>
                <c:pt idx="1211">
                  <c:v>5.48</c:v>
                </c:pt>
                <c:pt idx="1212">
                  <c:v>5.49</c:v>
                </c:pt>
                <c:pt idx="1213">
                  <c:v>5.49</c:v>
                </c:pt>
                <c:pt idx="1214">
                  <c:v>5.55</c:v>
                </c:pt>
                <c:pt idx="1215">
                  <c:v>5.68</c:v>
                </c:pt>
                <c:pt idx="1216">
                  <c:v>5.63</c:v>
                </c:pt>
                <c:pt idx="1217">
                  <c:v>5.5</c:v>
                </c:pt>
                <c:pt idx="1218">
                  <c:v>5.56</c:v>
                </c:pt>
                <c:pt idx="1219">
                  <c:v>5.65</c:v>
                </c:pt>
                <c:pt idx="1220">
                  <c:v>5.59</c:v>
                </c:pt>
                <c:pt idx="1221">
                  <c:v>5.98</c:v>
                </c:pt>
                <c:pt idx="1222">
                  <c:v>5.85</c:v>
                </c:pt>
                <c:pt idx="1223">
                  <c:v>5.97</c:v>
                </c:pt>
                <c:pt idx="1224">
                  <c:v>6.02</c:v>
                </c:pt>
                <c:pt idx="1225">
                  <c:v>5.83</c:v>
                </c:pt>
                <c:pt idx="1226">
                  <c:v>5.87</c:v>
                </c:pt>
                <c:pt idx="1227">
                  <c:v>5.99</c:v>
                </c:pt>
                <c:pt idx="1228">
                  <c:v>5.86</c:v>
                </c:pt>
                <c:pt idx="1229">
                  <c:v>5.76</c:v>
                </c:pt>
                <c:pt idx="1230">
                  <c:v>5.78</c:v>
                </c:pt>
                <c:pt idx="1231">
                  <c:v>5.76</c:v>
                </c:pt>
                <c:pt idx="1232">
                  <c:v>5.74</c:v>
                </c:pt>
                <c:pt idx="1233">
                  <c:v>5.9</c:v>
                </c:pt>
                <c:pt idx="1234">
                  <c:v>5.8</c:v>
                </c:pt>
                <c:pt idx="1235">
                  <c:v>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81-4455-8D08-36230EBC5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9977040"/>
        <c:axId val="359971464"/>
      </c:lineChart>
      <c:dateAx>
        <c:axId val="359977040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1464"/>
        <c:crosses val="autoZero"/>
        <c:auto val="1"/>
        <c:lblOffset val="100"/>
        <c:baseTimeUnit val="days"/>
      </c:dateAx>
      <c:valAx>
        <c:axId val="359971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(RM)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3.67282735491397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7040"/>
        <c:crosses val="autoZero"/>
        <c:crossBetween val="between"/>
      </c:valAx>
      <c:valAx>
        <c:axId val="34835039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Volume</a:t>
                </a:r>
              </a:p>
            </c:rich>
          </c:tx>
          <c:layout>
            <c:manualLayout>
              <c:xMode val="edge"/>
              <c:yMode val="edge"/>
              <c:x val="0.91485050236554821"/>
              <c:y val="0.208024569845435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343832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dateAx>
        <c:axId val="348343832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348350392"/>
        <c:crosses val="autoZero"/>
        <c:auto val="1"/>
        <c:lblOffset val="100"/>
        <c:baseTimeUnit val="days"/>
      </c:date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EBITDA of Genting Malaysia Berhad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With Other Income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Analysis!$C$57:$F$57</c:f>
              <c:numCache>
                <c:formatCode>#,##0</c:formatCode>
                <c:ptCount val="4"/>
                <c:pt idx="0">
                  <c:v>2423</c:v>
                </c:pt>
                <c:pt idx="1">
                  <c:v>2175</c:v>
                </c:pt>
                <c:pt idx="2">
                  <c:v>2220</c:v>
                </c:pt>
                <c:pt idx="3">
                  <c:v>3876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A-4B8D-8E85-84324A7DE853}"/>
            </c:ext>
          </c:extLst>
        </c:ser>
        <c:ser>
          <c:idx val="1"/>
          <c:order val="1"/>
          <c:tx>
            <c:v>Without Other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Analysis!$H$57:$K$57</c:f>
              <c:numCache>
                <c:formatCode>#,##0</c:formatCode>
                <c:ptCount val="4"/>
                <c:pt idx="0">
                  <c:v>2189</c:v>
                </c:pt>
                <c:pt idx="1">
                  <c:v>1946</c:v>
                </c:pt>
                <c:pt idx="2">
                  <c:v>1578</c:v>
                </c:pt>
                <c:pt idx="3">
                  <c:v>2112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A-4B8D-8E85-84324A7DE8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8716152"/>
        <c:axId val="348719432"/>
      </c:barChart>
      <c:catAx>
        <c:axId val="348716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9432"/>
        <c:crosses val="autoZero"/>
        <c:auto val="1"/>
        <c:lblAlgn val="ctr"/>
        <c:lblOffset val="100"/>
        <c:noMultiLvlLbl val="0"/>
      </c:catAx>
      <c:valAx>
        <c:axId val="34871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</a:t>
            </a:r>
            <a:r>
              <a:rPr lang="en-US" b="1" baseline="0"/>
              <a:t> Income</a:t>
            </a:r>
            <a:r>
              <a:rPr lang="en-US" b="1"/>
              <a:t> of Genting Malaysia Berhad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With Other Income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Analysis!$C$70:$F$70</c:f>
              <c:numCache>
                <c:formatCode>#,##0</c:formatCode>
                <c:ptCount val="4"/>
                <c:pt idx="0">
                  <c:v>1583</c:v>
                </c:pt>
                <c:pt idx="1">
                  <c:v>1139</c:v>
                </c:pt>
                <c:pt idx="2">
                  <c:v>1245</c:v>
                </c:pt>
                <c:pt idx="3">
                  <c:v>2801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DC-498D-BFE5-E9091BC3EA5D}"/>
            </c:ext>
          </c:extLst>
        </c:ser>
        <c:ser>
          <c:idx val="1"/>
          <c:order val="1"/>
          <c:tx>
            <c:v>Without Other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Analysis!$H$72:$K$72</c:f>
              <c:numCache>
                <c:formatCode>#,##0</c:formatCode>
                <c:ptCount val="4"/>
                <c:pt idx="0">
                  <c:v>1330</c:v>
                </c:pt>
                <c:pt idx="1">
                  <c:v>862</c:v>
                </c:pt>
                <c:pt idx="2">
                  <c:v>588</c:v>
                </c:pt>
                <c:pt idx="3">
                  <c:v>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DC-498D-BFE5-E9091BC3EA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8716152"/>
        <c:axId val="348719432"/>
      </c:barChart>
      <c:catAx>
        <c:axId val="348716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9432"/>
        <c:crosses val="autoZero"/>
        <c:auto val="1"/>
        <c:lblAlgn val="ctr"/>
        <c:lblOffset val="100"/>
        <c:noMultiLvlLbl val="0"/>
      </c:catAx>
      <c:valAx>
        <c:axId val="34871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Margin to Revenue (%)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Analysis!$B$82</c:f>
              <c:strCache>
                <c:ptCount val="1"/>
                <c:pt idx="0">
                  <c:v>  Gross Profit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Analysis!$H$82:$K$82</c:f>
              <c:numCache>
                <c:formatCode>0.0%</c:formatCode>
                <c:ptCount val="4"/>
                <c:pt idx="0">
                  <c:v>0.39798246667467274</c:v>
                </c:pt>
                <c:pt idx="1">
                  <c:v>0.3639567383643213</c:v>
                </c:pt>
                <c:pt idx="2">
                  <c:v>0.32229633158646975</c:v>
                </c:pt>
                <c:pt idx="3">
                  <c:v>0.36542767577250335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53-4ACA-B047-949658E8C0A7}"/>
            </c:ext>
          </c:extLst>
        </c:ser>
        <c:ser>
          <c:idx val="0"/>
          <c:order val="1"/>
          <c:tx>
            <c:strRef>
              <c:f>Analysis!$B$83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Analysis!$H$83:$K$83</c:f>
              <c:numCache>
                <c:formatCode>0.0%</c:formatCode>
                <c:ptCount val="4"/>
                <c:pt idx="0">
                  <c:v>0.2628797886393659</c:v>
                </c:pt>
                <c:pt idx="1">
                  <c:v>0.2364807388504071</c:v>
                </c:pt>
                <c:pt idx="2">
                  <c:v>0.18794664125774177</c:v>
                </c:pt>
                <c:pt idx="3">
                  <c:v>0.23645320197044334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53-4ACA-B047-949658E8C0A7}"/>
            </c:ext>
          </c:extLst>
        </c:ser>
        <c:ser>
          <c:idx val="2"/>
          <c:order val="2"/>
          <c:tx>
            <c:strRef>
              <c:f>Analysis!$B$87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Analysis!$H$87:$K$87</c:f>
              <c:numCache>
                <c:formatCode>0.0%</c:formatCode>
                <c:ptCount val="4"/>
                <c:pt idx="0">
                  <c:v>0.16200312237300349</c:v>
                </c:pt>
                <c:pt idx="1">
                  <c:v>0.11058451816745656</c:v>
                </c:pt>
                <c:pt idx="2">
                  <c:v>7.1819914244878519E-2</c:v>
                </c:pt>
                <c:pt idx="3">
                  <c:v>0.11609941782355575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53-4ACA-B047-949658E8C0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488304"/>
        <c:axId val="347488632"/>
      </c:barChart>
      <c:catAx>
        <c:axId val="34748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488632"/>
        <c:crosses val="autoZero"/>
        <c:auto val="1"/>
        <c:lblAlgn val="ctr"/>
        <c:lblOffset val="100"/>
        <c:noMultiLvlLbl val="0"/>
      </c:catAx>
      <c:valAx>
        <c:axId val="347488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48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cap="all" spc="0" baseline="0">
                <a:gradFill>
                  <a:gsLst>
                    <a:gs pos="0">
                      <a:schemeClr val="dk1">
                        <a:lumMod val="50000"/>
                        <a:lumOff val="50000"/>
                      </a:schemeClr>
                    </a:gs>
                    <a:gs pos="100000">
                      <a:schemeClr val="dk1">
                        <a:lumMod val="85000"/>
                        <a:lumOff val="15000"/>
                      </a:schemeClr>
                    </a:gs>
                  </a:gsLst>
                  <a:lin ang="5400000" scaled="0"/>
                </a:gradFill>
                <a:latin typeface="+mn-lt"/>
                <a:ea typeface="+mn-ea"/>
                <a:cs typeface="+mn-cs"/>
              </a:defRPr>
            </a:pPr>
            <a:r>
              <a:rPr lang="en-US"/>
              <a:t>Growth of Revenue and Cost (%)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cap="all" spc="0" baseline="0">
              <a:gradFill>
                <a:gsLst>
                  <a:gs pos="0">
                    <a:schemeClr val="dk1">
                      <a:lumMod val="50000"/>
                      <a:lumOff val="50000"/>
                    </a:schemeClr>
                  </a:gs>
                  <a:gs pos="100000">
                    <a:schemeClr val="dk1">
                      <a:lumMod val="85000"/>
                      <a:lumOff val="15000"/>
                    </a:schemeClr>
                  </a:gs>
                </a:gsLst>
                <a:lin ang="5400000" scaled="0"/>
              </a:gra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6833148564010735E-2"/>
          <c:y val="0.10648148148148148"/>
          <c:w val="0.88391294048532743"/>
          <c:h val="0.79224482356372117"/>
        </c:manualLayout>
      </c:layout>
      <c:lineChart>
        <c:grouping val="standard"/>
        <c:varyColors val="0"/>
        <c:ser>
          <c:idx val="0"/>
          <c:order val="0"/>
          <c:tx>
            <c:strRef>
              <c:f>Analysis!$B$101</c:f>
              <c:strCache>
                <c:ptCount val="1"/>
                <c:pt idx="0">
                  <c:v>  Revenue</c:v>
                </c:pt>
              </c:strCache>
            </c:strRef>
          </c:tx>
          <c:spPr>
            <a:ln w="19050" cap="rnd" cmpd="sng" algn="ctr">
              <a:solidFill>
                <a:schemeClr val="accent1">
                  <a:shade val="95000"/>
                  <a:satMod val="10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Analysis!$I$49:$K$49</c:f>
              <c:numCache>
                <c:formatCode>General</c:formatCode>
                <c:ptCount val="3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</c:numCache>
            </c:numRef>
          </c:cat>
          <c:val>
            <c:numRef>
              <c:f>Analysis!$I$101:$K$101</c:f>
              <c:numCache>
                <c:formatCode>0.0%</c:formatCode>
                <c:ptCount val="3"/>
                <c:pt idx="0">
                  <c:v>-1.1768944397742231E-2</c:v>
                </c:pt>
                <c:pt idx="1">
                  <c:v>2.0294081905456229E-2</c:v>
                </c:pt>
                <c:pt idx="2">
                  <c:v>6.3839923773225449E-2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D33-4035-9F5C-0DE9AAFDDD85}"/>
            </c:ext>
          </c:extLst>
        </c:ser>
        <c:ser>
          <c:idx val="1"/>
          <c:order val="1"/>
          <c:tx>
            <c:strRef>
              <c:f>Analysis!$B$105</c:f>
              <c:strCache>
                <c:ptCount val="1"/>
                <c:pt idx="0">
                  <c:v>  Total Op Expense</c:v>
                </c:pt>
              </c:strCache>
            </c:strRef>
          </c:tx>
          <c:spPr>
            <a:ln w="19050" cap="rnd" cmpd="sng" algn="ctr">
              <a:solidFill>
                <a:schemeClr val="accent2">
                  <a:shade val="95000"/>
                  <a:satMod val="10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Analysis!$I$49:$K$49</c:f>
              <c:numCache>
                <c:formatCode>General</c:formatCode>
                <c:ptCount val="3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</c:numCache>
            </c:numRef>
          </c:cat>
          <c:val>
            <c:numRef>
              <c:f>Analysis!$I$105:$K$105</c:f>
              <c:numCache>
                <c:formatCode>0.0%</c:formatCode>
                <c:ptCount val="3"/>
                <c:pt idx="0">
                  <c:v>2.3623330074942883E-2</c:v>
                </c:pt>
                <c:pt idx="1">
                  <c:v>8.5150405857074674E-2</c:v>
                </c:pt>
                <c:pt idx="2">
                  <c:v>2.9334115576418185E-4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D33-4035-9F5C-0DE9AAFDDD8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47488304"/>
        <c:axId val="347488632"/>
      </c:lineChart>
      <c:catAx>
        <c:axId val="34748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488632"/>
        <c:crosses val="autoZero"/>
        <c:auto val="1"/>
        <c:lblAlgn val="ctr"/>
        <c:lblOffset val="100"/>
        <c:noMultiLvlLbl val="0"/>
      </c:catAx>
      <c:valAx>
        <c:axId val="347488632"/>
        <c:scaling>
          <c:orientation val="minMax"/>
        </c:scaling>
        <c:delete val="1"/>
        <c:axPos val="l"/>
        <c:numFmt formatCode="0.0%" sourceLinked="1"/>
        <c:majorTickMark val="none"/>
        <c:minorTickMark val="none"/>
        <c:tickLblPos val="nextTo"/>
        <c:crossAx val="34748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Analysis!$D$349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Analysis!$C$350:$C$365</c:f>
              <c:strCache>
                <c:ptCount val="16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2017e</c:v>
                </c:pt>
                <c:pt idx="14">
                  <c:v>2018e</c:v>
                </c:pt>
                <c:pt idx="15">
                  <c:v>2019e</c:v>
                </c:pt>
              </c:strCache>
            </c:strRef>
          </c:cat>
          <c:val>
            <c:numRef>
              <c:f>Analysis!$D$350:$D$365</c:f>
              <c:numCache>
                <c:formatCode>0.0%</c:formatCode>
                <c:ptCount val="16"/>
                <c:pt idx="0">
                  <c:v>6.7834377226082834E-2</c:v>
                </c:pt>
                <c:pt idx="1">
                  <c:v>5.3321391389979454E-2</c:v>
                </c:pt>
                <c:pt idx="2">
                  <c:v>5.5848470750989636E-2</c:v>
                </c:pt>
                <c:pt idx="3">
                  <c:v>9.4276650994082167E-2</c:v>
                </c:pt>
                <c:pt idx="4">
                  <c:v>3.319594255740526E-2</c:v>
                </c:pt>
                <c:pt idx="5">
                  <c:v>-2.5258256909611275E-2</c:v>
                </c:pt>
                <c:pt idx="6">
                  <c:v>6.9809567725021685E-2</c:v>
                </c:pt>
                <c:pt idx="7">
                  <c:v>5.2937911019022864E-2</c:v>
                </c:pt>
                <c:pt idx="8">
                  <c:v>5.4743854626849497E-2</c:v>
                </c:pt>
                <c:pt idx="9">
                  <c:v>4.6929191860286747E-2</c:v>
                </c:pt>
                <c:pt idx="10">
                  <c:v>6.0121665200820899E-2</c:v>
                </c:pt>
                <c:pt idx="11">
                  <c:v>4.9687852160146095E-2</c:v>
                </c:pt>
                <c:pt idx="12">
                  <c:v>4.2000000000000003E-2</c:v>
                </c:pt>
                <c:pt idx="13">
                  <c:v>4.2999999999999997E-2</c:v>
                </c:pt>
                <c:pt idx="14">
                  <c:v>4.4999999999999998E-2</c:v>
                </c:pt>
                <c:pt idx="15">
                  <c:v>4.4999999999999998E-2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1D-49DE-8F4F-DF9F5B675EDD}"/>
            </c:ext>
          </c:extLst>
        </c:ser>
        <c:ser>
          <c:idx val="1"/>
          <c:order val="1"/>
          <c:tx>
            <c:strRef>
              <c:f>Analysis!$F$349</c:f>
              <c:strCache>
                <c:ptCount val="1"/>
                <c:pt idx="0">
                  <c:v>World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Analysis!$F$350:$F$365</c:f>
              <c:numCache>
                <c:formatCode>0.0%</c:formatCode>
                <c:ptCount val="16"/>
                <c:pt idx="0">
                  <c:v>4.4490000000000002E-2</c:v>
                </c:pt>
                <c:pt idx="1">
                  <c:v>3.848E-2</c:v>
                </c:pt>
                <c:pt idx="2">
                  <c:v>4.3380000000000002E-2</c:v>
                </c:pt>
                <c:pt idx="3">
                  <c:v>4.2599999999999999E-2</c:v>
                </c:pt>
                <c:pt idx="4">
                  <c:v>1.8290000000000001E-2</c:v>
                </c:pt>
                <c:pt idx="5">
                  <c:v>-1.704E-2</c:v>
                </c:pt>
                <c:pt idx="6">
                  <c:v>4.3270000000000003E-2</c:v>
                </c:pt>
                <c:pt idx="7">
                  <c:v>3.117E-2</c:v>
                </c:pt>
                <c:pt idx="8">
                  <c:v>2.4129999999999999E-2</c:v>
                </c:pt>
                <c:pt idx="9">
                  <c:v>2.5350000000000001E-2</c:v>
                </c:pt>
                <c:pt idx="10">
                  <c:v>2.7269999999999999E-2</c:v>
                </c:pt>
                <c:pt idx="11">
                  <c:v>2.1709999999999997E-2</c:v>
                </c:pt>
                <c:pt idx="12">
                  <c:v>2.3E-2</c:v>
                </c:pt>
                <c:pt idx="13">
                  <c:v>2.7E-2</c:v>
                </c:pt>
                <c:pt idx="14">
                  <c:v>2.9000000000000001E-2</c:v>
                </c:pt>
                <c:pt idx="15">
                  <c:v>2.9000000000000001E-2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1D-49DE-8F4F-DF9F5B675EDD}"/>
            </c:ext>
          </c:extLst>
        </c:ser>
        <c:ser>
          <c:idx val="2"/>
          <c:order val="2"/>
          <c:tx>
            <c:strRef>
              <c:f>Analysis!$E$349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Analysis!$E$350:$E$365</c:f>
              <c:numCache>
                <c:formatCode>0.0%</c:formatCode>
                <c:ptCount val="16"/>
                <c:pt idx="0">
                  <c:v>0.10111223458038537</c:v>
                </c:pt>
                <c:pt idx="1">
                  <c:v>0.11395775941230496</c:v>
                </c:pt>
                <c:pt idx="2">
                  <c:v>0.12719479020690699</c:v>
                </c:pt>
                <c:pt idx="3">
                  <c:v>0.14231388035688355</c:v>
                </c:pt>
                <c:pt idx="4">
                  <c:v>9.6542893725992507E-2</c:v>
                </c:pt>
                <c:pt idx="5">
                  <c:v>9.399813171415318E-2</c:v>
                </c:pt>
                <c:pt idx="6">
                  <c:v>0.10636140463229651</c:v>
                </c:pt>
                <c:pt idx="7">
                  <c:v>9.5364430080555854E-2</c:v>
                </c:pt>
                <c:pt idx="8">
                  <c:v>7.8562621102693977E-2</c:v>
                </c:pt>
                <c:pt idx="9">
                  <c:v>7.757635146170315E-2</c:v>
                </c:pt>
                <c:pt idx="10">
                  <c:v>7.2976659593816176E-2</c:v>
                </c:pt>
                <c:pt idx="11">
                  <c:v>6.9183364228735222E-2</c:v>
                </c:pt>
                <c:pt idx="12">
                  <c:v>6.7000000000000004E-2</c:v>
                </c:pt>
                <c:pt idx="13">
                  <c:v>6.5000000000000002E-2</c:v>
                </c:pt>
                <c:pt idx="14">
                  <c:v>6.3E-2</c:v>
                </c:pt>
                <c:pt idx="15">
                  <c:v>6.3E-2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1D-49DE-8F4F-DF9F5B675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Analysis!$D$349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Analysis!$D$357:$D$362</c:f>
              <c:numCache>
                <c:formatCode>0.0%</c:formatCode>
                <c:ptCount val="6"/>
                <c:pt idx="0">
                  <c:v>5.2937911019022864E-2</c:v>
                </c:pt>
                <c:pt idx="1">
                  <c:v>5.4743854626849497E-2</c:v>
                </c:pt>
                <c:pt idx="2">
                  <c:v>4.6929191860286747E-2</c:v>
                </c:pt>
                <c:pt idx="3">
                  <c:v>6.0121665200820899E-2</c:v>
                </c:pt>
                <c:pt idx="4">
                  <c:v>4.9687852160146095E-2</c:v>
                </c:pt>
                <c:pt idx="5">
                  <c:v>4.2000000000000003E-2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EC-4B5E-B770-2864FDC83834}"/>
            </c:ext>
          </c:extLst>
        </c:ser>
        <c:ser>
          <c:idx val="1"/>
          <c:order val="1"/>
          <c:tx>
            <c:strRef>
              <c:f>Analysis!$O$349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Analysis!$Q$357:$Q$362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4EC-4B5E-B770-2864FDC83834}"/>
            </c:ext>
          </c:extLst>
        </c:ser>
        <c:ser>
          <c:idx val="2"/>
          <c:order val="2"/>
          <c:tx>
            <c:strRef>
              <c:f>Analysis!$R$349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Analysis!$R$357:$R$362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4EC-4B5E-B770-2864FDC83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Analysis!$E$349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Analysis!$E$357:$E$362</c:f>
              <c:numCache>
                <c:formatCode>0.0%</c:formatCode>
                <c:ptCount val="6"/>
                <c:pt idx="0">
                  <c:v>9.5364430080555854E-2</c:v>
                </c:pt>
                <c:pt idx="1">
                  <c:v>7.8562621102693977E-2</c:v>
                </c:pt>
                <c:pt idx="2">
                  <c:v>7.757635146170315E-2</c:v>
                </c:pt>
                <c:pt idx="3">
                  <c:v>7.2976659593816176E-2</c:v>
                </c:pt>
                <c:pt idx="4">
                  <c:v>6.9183364228735222E-2</c:v>
                </c:pt>
                <c:pt idx="5">
                  <c:v>6.7000000000000004E-2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F-4822-B6E7-D7FCFB190A68}"/>
            </c:ext>
          </c:extLst>
        </c:ser>
        <c:ser>
          <c:idx val="1"/>
          <c:order val="1"/>
          <c:tx>
            <c:strRef>
              <c:f>Analysis!$O$349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Analysis!$Q$357:$Q$362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5F-4822-B6E7-D7FCFB190A68}"/>
            </c:ext>
          </c:extLst>
        </c:ser>
        <c:ser>
          <c:idx val="2"/>
          <c:order val="2"/>
          <c:tx>
            <c:strRef>
              <c:f>Analysis!$R$349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Analysis!$R$357:$R$362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45F-4822-B6E7-D7FCFB190A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Analysis!$F$349</c:f>
              <c:strCache>
                <c:ptCount val="1"/>
                <c:pt idx="0">
                  <c:v>World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Analysis!$F$357:$F$362</c:f>
              <c:numCache>
                <c:formatCode>0.0%</c:formatCode>
                <c:ptCount val="6"/>
                <c:pt idx="0">
                  <c:v>3.117E-2</c:v>
                </c:pt>
                <c:pt idx="1">
                  <c:v>2.4129999999999999E-2</c:v>
                </c:pt>
                <c:pt idx="2">
                  <c:v>2.5350000000000001E-2</c:v>
                </c:pt>
                <c:pt idx="3">
                  <c:v>2.7269999999999999E-2</c:v>
                </c:pt>
                <c:pt idx="4">
                  <c:v>2.1709999999999997E-2</c:v>
                </c:pt>
                <c:pt idx="5">
                  <c:v>2.3E-2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18-43D8-A4CD-8FA5CC2D1315}"/>
            </c:ext>
          </c:extLst>
        </c:ser>
        <c:ser>
          <c:idx val="1"/>
          <c:order val="1"/>
          <c:tx>
            <c:strRef>
              <c:f>Analysis!$O$349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Analysis!$Q$357:$Q$362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18-43D8-A4CD-8FA5CC2D1315}"/>
            </c:ext>
          </c:extLst>
        </c:ser>
        <c:ser>
          <c:idx val="2"/>
          <c:order val="2"/>
          <c:tx>
            <c:strRef>
              <c:f>Analysis!$R$349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Analysis!$R$357:$R$362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218-43D8-A4CD-8FA5CC2D1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MY"/>
              <a:t>Genting</a:t>
            </a:r>
            <a:r>
              <a:rPr lang="en-MY" baseline="0"/>
              <a:t> Malaysia Berhad</a:t>
            </a:r>
            <a:endParaRPr lang="en-MY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v>Volume (m)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'Hard Input'!$I$1244:$I$1264</c:f>
              <c:numCache>
                <c:formatCode>m/d/yyyy</c:formatCode>
                <c:ptCount val="21"/>
                <c:pt idx="0">
                  <c:v>42877</c:v>
                </c:pt>
                <c:pt idx="1">
                  <c:v>42878</c:v>
                </c:pt>
                <c:pt idx="2">
                  <c:v>42879</c:v>
                </c:pt>
                <c:pt idx="3">
                  <c:v>42880</c:v>
                </c:pt>
                <c:pt idx="4">
                  <c:v>42881</c:v>
                </c:pt>
                <c:pt idx="5">
                  <c:v>42884</c:v>
                </c:pt>
                <c:pt idx="6">
                  <c:v>42886</c:v>
                </c:pt>
                <c:pt idx="7">
                  <c:v>42887</c:v>
                </c:pt>
                <c:pt idx="8">
                  <c:v>42888</c:v>
                </c:pt>
                <c:pt idx="9">
                  <c:v>42891</c:v>
                </c:pt>
                <c:pt idx="10">
                  <c:v>42892</c:v>
                </c:pt>
                <c:pt idx="11">
                  <c:v>42893</c:v>
                </c:pt>
                <c:pt idx="12">
                  <c:v>42894</c:v>
                </c:pt>
                <c:pt idx="13">
                  <c:v>42895</c:v>
                </c:pt>
                <c:pt idx="14">
                  <c:v>42898</c:v>
                </c:pt>
                <c:pt idx="15">
                  <c:v>42899</c:v>
                </c:pt>
                <c:pt idx="16">
                  <c:v>42900</c:v>
                </c:pt>
                <c:pt idx="17">
                  <c:v>42901</c:v>
                </c:pt>
                <c:pt idx="18">
                  <c:v>42902</c:v>
                </c:pt>
                <c:pt idx="19">
                  <c:v>42905</c:v>
                </c:pt>
                <c:pt idx="20">
                  <c:v>42906</c:v>
                </c:pt>
              </c:numCache>
            </c:numRef>
          </c:cat>
          <c:val>
            <c:numRef>
              <c:f>'Hard Input'!$O$1244:$O$1264</c:f>
              <c:numCache>
                <c:formatCode>General</c:formatCode>
                <c:ptCount val="21"/>
                <c:pt idx="0">
                  <c:v>7176200</c:v>
                </c:pt>
                <c:pt idx="1">
                  <c:v>7757600</c:v>
                </c:pt>
                <c:pt idx="2">
                  <c:v>6146700</c:v>
                </c:pt>
                <c:pt idx="3">
                  <c:v>9938700</c:v>
                </c:pt>
                <c:pt idx="4">
                  <c:v>12097200</c:v>
                </c:pt>
                <c:pt idx="5">
                  <c:v>4213900</c:v>
                </c:pt>
                <c:pt idx="6">
                  <c:v>36415100</c:v>
                </c:pt>
                <c:pt idx="7">
                  <c:v>10564100</c:v>
                </c:pt>
                <c:pt idx="8">
                  <c:v>4312500</c:v>
                </c:pt>
                <c:pt idx="9">
                  <c:v>9057100</c:v>
                </c:pt>
                <c:pt idx="10">
                  <c:v>8329300</c:v>
                </c:pt>
                <c:pt idx="11">
                  <c:v>18712900</c:v>
                </c:pt>
                <c:pt idx="12">
                  <c:v>6663200</c:v>
                </c:pt>
                <c:pt idx="13">
                  <c:v>6325300</c:v>
                </c:pt>
                <c:pt idx="14">
                  <c:v>0</c:v>
                </c:pt>
                <c:pt idx="15">
                  <c:v>9141900</c:v>
                </c:pt>
                <c:pt idx="16">
                  <c:v>10223300</c:v>
                </c:pt>
                <c:pt idx="17">
                  <c:v>6395400</c:v>
                </c:pt>
                <c:pt idx="18">
                  <c:v>8644900</c:v>
                </c:pt>
                <c:pt idx="19">
                  <c:v>2450700</c:v>
                </c:pt>
                <c:pt idx="20">
                  <c:v>6065600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2D-4D74-AF28-CAAA6CBD8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469208448"/>
        <c:axId val="469207792"/>
      </c:barChart>
      <c:lineChart>
        <c:grouping val="standard"/>
        <c:varyColors val="0"/>
        <c:ser>
          <c:idx val="0"/>
          <c:order val="1"/>
          <c:tx>
            <c:v>Share Price MYR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'Hard Input'!$I$1244:$I$1264</c:f>
              <c:numCache>
                <c:formatCode>m/d/yyyy</c:formatCode>
                <c:ptCount val="21"/>
                <c:pt idx="0">
                  <c:v>42877</c:v>
                </c:pt>
                <c:pt idx="1">
                  <c:v>42878</c:v>
                </c:pt>
                <c:pt idx="2">
                  <c:v>42879</c:v>
                </c:pt>
                <c:pt idx="3">
                  <c:v>42880</c:v>
                </c:pt>
                <c:pt idx="4">
                  <c:v>42881</c:v>
                </c:pt>
                <c:pt idx="5">
                  <c:v>42884</c:v>
                </c:pt>
                <c:pt idx="6">
                  <c:v>42886</c:v>
                </c:pt>
                <c:pt idx="7">
                  <c:v>42887</c:v>
                </c:pt>
                <c:pt idx="8">
                  <c:v>42888</c:v>
                </c:pt>
                <c:pt idx="9">
                  <c:v>42891</c:v>
                </c:pt>
                <c:pt idx="10">
                  <c:v>42892</c:v>
                </c:pt>
                <c:pt idx="11">
                  <c:v>42893</c:v>
                </c:pt>
                <c:pt idx="12">
                  <c:v>42894</c:v>
                </c:pt>
                <c:pt idx="13">
                  <c:v>42895</c:v>
                </c:pt>
                <c:pt idx="14">
                  <c:v>42898</c:v>
                </c:pt>
                <c:pt idx="15">
                  <c:v>42899</c:v>
                </c:pt>
                <c:pt idx="16">
                  <c:v>42900</c:v>
                </c:pt>
                <c:pt idx="17">
                  <c:v>42901</c:v>
                </c:pt>
                <c:pt idx="18">
                  <c:v>42902</c:v>
                </c:pt>
                <c:pt idx="19">
                  <c:v>42905</c:v>
                </c:pt>
                <c:pt idx="20">
                  <c:v>42906</c:v>
                </c:pt>
              </c:numCache>
            </c:numRef>
          </c:cat>
          <c:val>
            <c:numRef>
              <c:f>'Hard Input'!$M$1244:$M$1264</c:f>
              <c:numCache>
                <c:formatCode>General</c:formatCode>
                <c:ptCount val="21"/>
                <c:pt idx="0">
                  <c:v>5.99</c:v>
                </c:pt>
                <c:pt idx="1">
                  <c:v>5.93</c:v>
                </c:pt>
                <c:pt idx="2">
                  <c:v>5.95</c:v>
                </c:pt>
                <c:pt idx="3">
                  <c:v>6.2</c:v>
                </c:pt>
                <c:pt idx="4">
                  <c:v>6.02</c:v>
                </c:pt>
                <c:pt idx="5">
                  <c:v>6.11</c:v>
                </c:pt>
                <c:pt idx="6">
                  <c:v>5.61</c:v>
                </c:pt>
                <c:pt idx="7">
                  <c:v>5.73</c:v>
                </c:pt>
                <c:pt idx="8">
                  <c:v>5.7</c:v>
                </c:pt>
                <c:pt idx="9">
                  <c:v>5.82</c:v>
                </c:pt>
                <c:pt idx="10">
                  <c:v>5.78</c:v>
                </c:pt>
                <c:pt idx="11">
                  <c:v>5.62</c:v>
                </c:pt>
                <c:pt idx="12">
                  <c:v>5.62</c:v>
                </c:pt>
                <c:pt idx="13">
                  <c:v>5.7</c:v>
                </c:pt>
                <c:pt idx="14">
                  <c:v>5.7</c:v>
                </c:pt>
                <c:pt idx="15">
                  <c:v>5.63</c:v>
                </c:pt>
                <c:pt idx="16">
                  <c:v>5.85</c:v>
                </c:pt>
                <c:pt idx="17">
                  <c:v>5.75</c:v>
                </c:pt>
                <c:pt idx="18">
                  <c:v>5.65</c:v>
                </c:pt>
                <c:pt idx="19">
                  <c:v>5.66</c:v>
                </c:pt>
                <c:pt idx="20">
                  <c:v>5.59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2D-4D74-AF28-CAAA6CBD8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7967688"/>
        <c:axId val="297962440"/>
      </c:lineChart>
      <c:dateAx>
        <c:axId val="297967688"/>
        <c:scaling>
          <c:orientation val="minMax"/>
        </c:scaling>
        <c:delete val="0"/>
        <c:axPos val="b"/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962440"/>
        <c:crosses val="autoZero"/>
        <c:auto val="1"/>
        <c:lblOffset val="100"/>
        <c:baseTimeUnit val="days"/>
      </c:dateAx>
      <c:valAx>
        <c:axId val="297962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7967688"/>
        <c:crosses val="autoZero"/>
        <c:crossBetween val="between"/>
      </c:valAx>
      <c:valAx>
        <c:axId val="469207792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208448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dateAx>
        <c:axId val="469208448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469207792"/>
        <c:crosses val="autoZero"/>
        <c:auto val="1"/>
        <c:lblOffset val="100"/>
        <c:baseTimeUnit val="days"/>
        <c:majorUnit val="1"/>
        <c:minorUnit val="1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2886482939632541E-2"/>
          <c:y val="4.6296296296296294E-2"/>
          <c:w val="0.78453258967629047"/>
          <c:h val="0.79133466135458164"/>
        </c:manualLayout>
      </c:layout>
      <c:barChart>
        <c:barDir val="col"/>
        <c:grouping val="clustered"/>
        <c:varyColors val="0"/>
        <c:ser>
          <c:idx val="0"/>
          <c:order val="0"/>
          <c:tx>
            <c:v>Volume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'Share Price'!$A$2:$A$36</c:f>
              <c:strCache>
                <c:ptCount val="35"/>
                <c:pt idx="0">
                  <c:v>06/21/17</c:v>
                </c:pt>
                <c:pt idx="1">
                  <c:v>06/22/17</c:v>
                </c:pt>
                <c:pt idx="2">
                  <c:v>06/23/17</c:v>
                </c:pt>
                <c:pt idx="3">
                  <c:v>06/28/17</c:v>
                </c:pt>
                <c:pt idx="4">
                  <c:v>06/29/17</c:v>
                </c:pt>
                <c:pt idx="5">
                  <c:v>06/30/17</c:v>
                </c:pt>
                <c:pt idx="6">
                  <c:v>7/3/2017</c:v>
                </c:pt>
                <c:pt idx="7">
                  <c:v>7/4/2017</c:v>
                </c:pt>
                <c:pt idx="8">
                  <c:v>7/5/2017</c:v>
                </c:pt>
                <c:pt idx="9">
                  <c:v>7/6/2017</c:v>
                </c:pt>
                <c:pt idx="10">
                  <c:v>7/7/2017</c:v>
                </c:pt>
                <c:pt idx="11">
                  <c:v>7/10/2017</c:v>
                </c:pt>
                <c:pt idx="12">
                  <c:v>7/11/2017</c:v>
                </c:pt>
                <c:pt idx="13">
                  <c:v>7/12/2017</c:v>
                </c:pt>
                <c:pt idx="14">
                  <c:v>07/13/17</c:v>
                </c:pt>
                <c:pt idx="15">
                  <c:v>07/14/17</c:v>
                </c:pt>
                <c:pt idx="16">
                  <c:v>07/17/17</c:v>
                </c:pt>
                <c:pt idx="17">
                  <c:v>07/18/17</c:v>
                </c:pt>
                <c:pt idx="18">
                  <c:v>07/19/17</c:v>
                </c:pt>
                <c:pt idx="19">
                  <c:v>07/20/17</c:v>
                </c:pt>
                <c:pt idx="20">
                  <c:v>07/21/17</c:v>
                </c:pt>
                <c:pt idx="21">
                  <c:v>07/24/17</c:v>
                </c:pt>
                <c:pt idx="22">
                  <c:v>07/25/17</c:v>
                </c:pt>
                <c:pt idx="23">
                  <c:v>07/26/17</c:v>
                </c:pt>
                <c:pt idx="24">
                  <c:v>07/27/17</c:v>
                </c:pt>
                <c:pt idx="25">
                  <c:v>07/28/17</c:v>
                </c:pt>
                <c:pt idx="26">
                  <c:v>07/31/17</c:v>
                </c:pt>
                <c:pt idx="27">
                  <c:v>8/1/2017</c:v>
                </c:pt>
                <c:pt idx="28">
                  <c:v>8/2/2017</c:v>
                </c:pt>
                <c:pt idx="29">
                  <c:v>8/3/2017</c:v>
                </c:pt>
                <c:pt idx="30">
                  <c:v>8/4/2017</c:v>
                </c:pt>
                <c:pt idx="31">
                  <c:v>8/7/2017</c:v>
                </c:pt>
                <c:pt idx="32">
                  <c:v>8/8/2017</c:v>
                </c:pt>
                <c:pt idx="33">
                  <c:v>8/9/2017</c:v>
                </c:pt>
                <c:pt idx="34">
                  <c:v>8/10/2017</c:v>
                </c:pt>
              </c:strCache>
            </c:strRef>
          </c:cat>
          <c:val>
            <c:numRef>
              <c:f>'Share Price'!$F$2:$F$36</c:f>
              <c:numCache>
                <c:formatCode>General</c:formatCode>
                <c:ptCount val="35"/>
                <c:pt idx="0">
                  <c:v>7682300</c:v>
                </c:pt>
                <c:pt idx="1">
                  <c:v>7918600</c:v>
                </c:pt>
                <c:pt idx="2">
                  <c:v>10414800</c:v>
                </c:pt>
                <c:pt idx="3">
                  <c:v>8182200</c:v>
                </c:pt>
                <c:pt idx="4">
                  <c:v>4149400</c:v>
                </c:pt>
                <c:pt idx="5">
                  <c:v>12936200</c:v>
                </c:pt>
                <c:pt idx="6">
                  <c:v>3943900</c:v>
                </c:pt>
                <c:pt idx="7">
                  <c:v>1969700</c:v>
                </c:pt>
                <c:pt idx="8">
                  <c:v>4492700</c:v>
                </c:pt>
                <c:pt idx="9">
                  <c:v>6210400</c:v>
                </c:pt>
                <c:pt idx="10">
                  <c:v>2391000</c:v>
                </c:pt>
                <c:pt idx="11">
                  <c:v>4236000</c:v>
                </c:pt>
                <c:pt idx="12">
                  <c:v>5211600</c:v>
                </c:pt>
                <c:pt idx="13">
                  <c:v>2016700</c:v>
                </c:pt>
                <c:pt idx="14">
                  <c:v>3779600</c:v>
                </c:pt>
                <c:pt idx="15">
                  <c:v>2087800</c:v>
                </c:pt>
                <c:pt idx="16">
                  <c:v>1787200</c:v>
                </c:pt>
                <c:pt idx="17">
                  <c:v>3019800</c:v>
                </c:pt>
                <c:pt idx="18">
                  <c:v>5174700</c:v>
                </c:pt>
                <c:pt idx="19">
                  <c:v>6523700</c:v>
                </c:pt>
                <c:pt idx="20">
                  <c:v>4960700</c:v>
                </c:pt>
                <c:pt idx="21">
                  <c:v>4216500</c:v>
                </c:pt>
                <c:pt idx="22">
                  <c:v>6115500</c:v>
                </c:pt>
                <c:pt idx="23">
                  <c:v>5744500</c:v>
                </c:pt>
                <c:pt idx="24">
                  <c:v>3463800</c:v>
                </c:pt>
                <c:pt idx="25">
                  <c:v>4282800</c:v>
                </c:pt>
                <c:pt idx="26">
                  <c:v>4365800</c:v>
                </c:pt>
                <c:pt idx="27">
                  <c:v>8538700</c:v>
                </c:pt>
                <c:pt idx="28">
                  <c:v>4882700</c:v>
                </c:pt>
                <c:pt idx="29">
                  <c:v>5326400</c:v>
                </c:pt>
                <c:pt idx="30">
                  <c:v>2365000</c:v>
                </c:pt>
                <c:pt idx="31">
                  <c:v>3020500</c:v>
                </c:pt>
                <c:pt idx="32">
                  <c:v>3966600</c:v>
                </c:pt>
                <c:pt idx="33">
                  <c:v>4468900</c:v>
                </c:pt>
                <c:pt idx="34">
                  <c:v>2717700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05-4352-98B0-DE6560E56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555964216"/>
        <c:axId val="555960280"/>
      </c:barChart>
      <c:lineChart>
        <c:grouping val="standard"/>
        <c:varyColors val="0"/>
        <c:ser>
          <c:idx val="1"/>
          <c:order val="1"/>
          <c:tx>
            <c:v>Share Price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'Share Price'!$A$2:$A$36</c:f>
              <c:strCache>
                <c:ptCount val="35"/>
                <c:pt idx="0">
                  <c:v>06/21/17</c:v>
                </c:pt>
                <c:pt idx="1">
                  <c:v>06/22/17</c:v>
                </c:pt>
                <c:pt idx="2">
                  <c:v>06/23/17</c:v>
                </c:pt>
                <c:pt idx="3">
                  <c:v>06/28/17</c:v>
                </c:pt>
                <c:pt idx="4">
                  <c:v>06/29/17</c:v>
                </c:pt>
                <c:pt idx="5">
                  <c:v>06/30/17</c:v>
                </c:pt>
                <c:pt idx="6">
                  <c:v>7/3/2017</c:v>
                </c:pt>
                <c:pt idx="7">
                  <c:v>7/4/2017</c:v>
                </c:pt>
                <c:pt idx="8">
                  <c:v>7/5/2017</c:v>
                </c:pt>
                <c:pt idx="9">
                  <c:v>7/6/2017</c:v>
                </c:pt>
                <c:pt idx="10">
                  <c:v>7/7/2017</c:v>
                </c:pt>
                <c:pt idx="11">
                  <c:v>7/10/2017</c:v>
                </c:pt>
                <c:pt idx="12">
                  <c:v>7/11/2017</c:v>
                </c:pt>
                <c:pt idx="13">
                  <c:v>7/12/2017</c:v>
                </c:pt>
                <c:pt idx="14">
                  <c:v>07/13/17</c:v>
                </c:pt>
                <c:pt idx="15">
                  <c:v>07/14/17</c:v>
                </c:pt>
                <c:pt idx="16">
                  <c:v>07/17/17</c:v>
                </c:pt>
                <c:pt idx="17">
                  <c:v>07/18/17</c:v>
                </c:pt>
                <c:pt idx="18">
                  <c:v>07/19/17</c:v>
                </c:pt>
                <c:pt idx="19">
                  <c:v>07/20/17</c:v>
                </c:pt>
                <c:pt idx="20">
                  <c:v>07/21/17</c:v>
                </c:pt>
                <c:pt idx="21">
                  <c:v>07/24/17</c:v>
                </c:pt>
                <c:pt idx="22">
                  <c:v>07/25/17</c:v>
                </c:pt>
                <c:pt idx="23">
                  <c:v>07/26/17</c:v>
                </c:pt>
                <c:pt idx="24">
                  <c:v>07/27/17</c:v>
                </c:pt>
                <c:pt idx="25">
                  <c:v>07/28/17</c:v>
                </c:pt>
                <c:pt idx="26">
                  <c:v>07/31/17</c:v>
                </c:pt>
                <c:pt idx="27">
                  <c:v>8/1/2017</c:v>
                </c:pt>
                <c:pt idx="28">
                  <c:v>8/2/2017</c:v>
                </c:pt>
                <c:pt idx="29">
                  <c:v>8/3/2017</c:v>
                </c:pt>
                <c:pt idx="30">
                  <c:v>8/4/2017</c:v>
                </c:pt>
                <c:pt idx="31">
                  <c:v>8/7/2017</c:v>
                </c:pt>
                <c:pt idx="32">
                  <c:v>8/8/2017</c:v>
                </c:pt>
                <c:pt idx="33">
                  <c:v>8/9/2017</c:v>
                </c:pt>
                <c:pt idx="34">
                  <c:v>8/10/2017</c:v>
                </c:pt>
              </c:strCache>
            </c:strRef>
          </c:cat>
          <c:val>
            <c:numRef>
              <c:f>'Share Price'!$E$2:$E$36</c:f>
              <c:numCache>
                <c:formatCode>General</c:formatCode>
                <c:ptCount val="35"/>
                <c:pt idx="0">
                  <c:v>5.5</c:v>
                </c:pt>
                <c:pt idx="1">
                  <c:v>5.56</c:v>
                </c:pt>
                <c:pt idx="2">
                  <c:v>5.83</c:v>
                </c:pt>
                <c:pt idx="3">
                  <c:v>5.59</c:v>
                </c:pt>
                <c:pt idx="4">
                  <c:v>5.58</c:v>
                </c:pt>
                <c:pt idx="5">
                  <c:v>5.5</c:v>
                </c:pt>
                <c:pt idx="6">
                  <c:v>5.63</c:v>
                </c:pt>
                <c:pt idx="7">
                  <c:v>5.62</c:v>
                </c:pt>
                <c:pt idx="8">
                  <c:v>5.66</c:v>
                </c:pt>
                <c:pt idx="9">
                  <c:v>5.76</c:v>
                </c:pt>
                <c:pt idx="10">
                  <c:v>5.66</c:v>
                </c:pt>
                <c:pt idx="11">
                  <c:v>5.61</c:v>
                </c:pt>
                <c:pt idx="12">
                  <c:v>5.65</c:v>
                </c:pt>
                <c:pt idx="13">
                  <c:v>5.67</c:v>
                </c:pt>
                <c:pt idx="14">
                  <c:v>5.7</c:v>
                </c:pt>
                <c:pt idx="15">
                  <c:v>5.74</c:v>
                </c:pt>
                <c:pt idx="16">
                  <c:v>5.76</c:v>
                </c:pt>
                <c:pt idx="17">
                  <c:v>5.75</c:v>
                </c:pt>
                <c:pt idx="18">
                  <c:v>5.82</c:v>
                </c:pt>
                <c:pt idx="19">
                  <c:v>5.88</c:v>
                </c:pt>
                <c:pt idx="20">
                  <c:v>5.98</c:v>
                </c:pt>
                <c:pt idx="21">
                  <c:v>6.05</c:v>
                </c:pt>
                <c:pt idx="22">
                  <c:v>6.13</c:v>
                </c:pt>
                <c:pt idx="23">
                  <c:v>6.1</c:v>
                </c:pt>
                <c:pt idx="24">
                  <c:v>6.11</c:v>
                </c:pt>
                <c:pt idx="25">
                  <c:v>5.99</c:v>
                </c:pt>
                <c:pt idx="26">
                  <c:v>6</c:v>
                </c:pt>
                <c:pt idx="27">
                  <c:v>6.1</c:v>
                </c:pt>
                <c:pt idx="28">
                  <c:v>6.06</c:v>
                </c:pt>
                <c:pt idx="29">
                  <c:v>6.1</c:v>
                </c:pt>
                <c:pt idx="30">
                  <c:v>6.05</c:v>
                </c:pt>
                <c:pt idx="31">
                  <c:v>6.05</c:v>
                </c:pt>
                <c:pt idx="32">
                  <c:v>5.99</c:v>
                </c:pt>
                <c:pt idx="33">
                  <c:v>5.92</c:v>
                </c:pt>
                <c:pt idx="34">
                  <c:v>5.87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05-4352-98B0-DE6560E565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815728"/>
        <c:axId val="511816384"/>
      </c:lineChart>
      <c:catAx>
        <c:axId val="511815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816384"/>
        <c:crosses val="autoZero"/>
        <c:auto val="1"/>
        <c:lblAlgn val="ctr"/>
        <c:lblOffset val="100"/>
        <c:noMultiLvlLbl val="0"/>
      </c:catAx>
      <c:valAx>
        <c:axId val="511816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1815728"/>
        <c:crosses val="autoZero"/>
        <c:crossBetween val="between"/>
      </c:valAx>
      <c:valAx>
        <c:axId val="55596028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5964216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catAx>
        <c:axId val="55596421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55960280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3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cs:styleClr val="auto"/>
    </cs:fontRef>
    <cs:spPr/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 w="9575">
        <a:solidFill>
          <a:schemeClr val="lt1">
            <a:lumMod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19050" cap="rnd" cmpd="sng" algn="ctr">
        <a:solidFill>
          <a:schemeClr val="phClr">
            <a:shade val="95000"/>
            <a:satMod val="105000"/>
          </a:schemeClr>
        </a:solidFill>
        <a:round/>
      </a:ln>
    </cs:spPr>
  </cs:dataPointLine>
  <cs:dataPointMarker>
    <cs:lnRef idx="0"/>
    <cs:fillRef idx="0"/>
    <cs:effectRef idx="0"/>
    <cs:fontRef idx="minor">
      <a:schemeClr val="dk1"/>
    </cs:fontRef>
    <cs:spPr>
      <a:solidFill>
        <a:schemeClr val="lt1"/>
      </a:solidFill>
    </cs:spPr>
  </cs:dataPointMarker>
  <cs:dataPointMarkerLayout symbol="circle" size="17"/>
  <cs:dataPointWireframe>
    <cs:lnRef idx="0">
      <cs:styleClr val="auto"/>
    </cs:lnRef>
    <cs:fillRef idx="1"/>
    <cs:effectRef idx="0"/>
    <cs:fontRef idx="minor">
      <a:schemeClr val="dk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/>
    </cs:fontRef>
    <cs:defRPr sz="1440" b="0" kern="1200" cap="all" spc="0" baseline="0">
      <a:gradFill>
        <a:gsLst>
          <a:gs pos="0">
            <a:schemeClr val="dk1">
              <a:lumMod val="50000"/>
              <a:lumOff val="50000"/>
            </a:schemeClr>
          </a:gs>
          <a:gs pos="100000">
            <a:schemeClr val="dk1">
              <a:lumMod val="85000"/>
              <a:lumOff val="15000"/>
            </a:schemeClr>
          </a:gs>
        </a:gsLst>
        <a:lin ang="5400000" scaled="0"/>
      </a:gradFill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image" Target="../media/image2.emf"/><Relationship Id="rId7" Type="http://schemas.openxmlformats.org/officeDocument/2006/relationships/chart" Target="../charts/chart5.xml"/><Relationship Id="rId12" Type="http://schemas.openxmlformats.org/officeDocument/2006/relationships/chart" Target="../charts/chart9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8.xml"/><Relationship Id="rId5" Type="http://schemas.openxmlformats.org/officeDocument/2006/relationships/chart" Target="../charts/chart3.xml"/><Relationship Id="rId10" Type="http://schemas.openxmlformats.org/officeDocument/2006/relationships/chart" Target="../charts/chart7.xml"/><Relationship Id="rId4" Type="http://schemas.openxmlformats.org/officeDocument/2006/relationships/chart" Target="../charts/chart2.xml"/><Relationship Id="rId9" Type="http://schemas.openxmlformats.org/officeDocument/2006/relationships/chart" Target="../charts/chart6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png"/><Relationship Id="rId1" Type="http://schemas.openxmlformats.org/officeDocument/2006/relationships/chart" Target="../charts/chart10.xml"/><Relationship Id="rId4" Type="http://schemas.openxmlformats.org/officeDocument/2006/relationships/image" Target="../media/image7.emf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hyperlink" Target="https://klse.i3investor.com/servlets/ptres/40642.jsp" TargetMode="External"/><Relationship Id="rId13" Type="http://schemas.openxmlformats.org/officeDocument/2006/relationships/hyperlink" Target="https://klse.i3investor.com/servlets/ptres/39525.jsp" TargetMode="External"/><Relationship Id="rId18" Type="http://schemas.openxmlformats.org/officeDocument/2006/relationships/chart" Target="../charts/chart11.xml"/><Relationship Id="rId3" Type="http://schemas.openxmlformats.org/officeDocument/2006/relationships/hyperlink" Target="https://klse.i3investor.com/servlets/ptres/41379.jsp" TargetMode="External"/><Relationship Id="rId7" Type="http://schemas.openxmlformats.org/officeDocument/2006/relationships/hyperlink" Target="https://klse.i3investor.com/servlets/ptres/41327.jsp" TargetMode="External"/><Relationship Id="rId12" Type="http://schemas.openxmlformats.org/officeDocument/2006/relationships/hyperlink" Target="https://klse.i3investor.com/servlets/ptres/41122.jsp" TargetMode="External"/><Relationship Id="rId17" Type="http://schemas.openxmlformats.org/officeDocument/2006/relationships/hyperlink" Target="https://klse.i3investor.com/servlets/ptres/39442.jsp" TargetMode="External"/><Relationship Id="rId2" Type="http://schemas.openxmlformats.org/officeDocument/2006/relationships/image" Target="../media/image9.gif"/><Relationship Id="rId16" Type="http://schemas.openxmlformats.org/officeDocument/2006/relationships/hyperlink" Target="https://klse.i3investor.com/servlets/ptres/39469.jsp" TargetMode="External"/><Relationship Id="rId1" Type="http://schemas.openxmlformats.org/officeDocument/2006/relationships/hyperlink" Target="https://klse.i3investor.com/servlets/ptres/41415.jsp" TargetMode="External"/><Relationship Id="rId6" Type="http://schemas.openxmlformats.org/officeDocument/2006/relationships/hyperlink" Target="https://klse.i3investor.com/servlets/ptres/40744.jsp" TargetMode="External"/><Relationship Id="rId11" Type="http://schemas.openxmlformats.org/officeDocument/2006/relationships/hyperlink" Target="https://klse.i3investor.com/servlets/ptres/41237.jsp" TargetMode="External"/><Relationship Id="rId5" Type="http://schemas.openxmlformats.org/officeDocument/2006/relationships/hyperlink" Target="https://klse.i3investor.com/servlets/ptres/40964.jsp" TargetMode="External"/><Relationship Id="rId15" Type="http://schemas.openxmlformats.org/officeDocument/2006/relationships/hyperlink" Target="https://klse.i3investor.com/servlets/ptres/41203.jsp" TargetMode="External"/><Relationship Id="rId10" Type="http://schemas.openxmlformats.org/officeDocument/2006/relationships/hyperlink" Target="https://klse.i3investor.com/servlets/ptres/40761.jsp" TargetMode="External"/><Relationship Id="rId4" Type="http://schemas.openxmlformats.org/officeDocument/2006/relationships/hyperlink" Target="https://klse.i3investor.com/servlets/ptres/41027.jsp" TargetMode="External"/><Relationship Id="rId9" Type="http://schemas.openxmlformats.org/officeDocument/2006/relationships/hyperlink" Target="https://klse.i3investor.com/servlets/ptres/40846.jsp" TargetMode="External"/><Relationship Id="rId14" Type="http://schemas.openxmlformats.org/officeDocument/2006/relationships/hyperlink" Target="https://klse.i3investor.com/servlets/ptres/39455.jsp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</xdr:row>
      <xdr:rowOff>53340</xdr:rowOff>
    </xdr:from>
    <xdr:to>
      <xdr:col>8</xdr:col>
      <xdr:colOff>342900</xdr:colOff>
      <xdr:row>17</xdr:row>
      <xdr:rowOff>53340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615BED-4CF0-46DE-A629-ADBAD7A796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14</xdr:col>
      <xdr:colOff>0</xdr:colOff>
      <xdr:row>3</xdr:row>
      <xdr:rowOff>0</xdr:rowOff>
    </xdr:from>
    <xdr:to>
      <xdr:col>21</xdr:col>
      <xdr:colOff>530768</xdr:colOff>
      <xdr:row>18</xdr:row>
      <xdr:rowOff>12431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2D69F1C-49FD-4372-99C4-4AFFB30AB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47760" y="548640"/>
          <a:ext cx="4797968" cy="275563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4</xdr:col>
      <xdr:colOff>617220</xdr:colOff>
      <xdr:row>42</xdr:row>
      <xdr:rowOff>7620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B32B193-562F-47F3-965B-C24149F0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15200"/>
          <a:ext cx="406908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156210</xdr:colOff>
      <xdr:row>47</xdr:row>
      <xdr:rowOff>156210</xdr:rowOff>
    </xdr:from>
    <xdr:to>
      <xdr:col>17</xdr:col>
      <xdr:colOff>430530</xdr:colOff>
      <xdr:row>62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F9C94E-FC29-4D7D-BCB1-A95BD7512F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0</xdr:colOff>
      <xdr:row>48</xdr:row>
      <xdr:rowOff>0</xdr:rowOff>
    </xdr:from>
    <xdr:to>
      <xdr:col>25</xdr:col>
      <xdr:colOff>304800</xdr:colOff>
      <xdr:row>63</xdr:row>
      <xdr:rowOff>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41EEDE6-C125-445C-9DDB-AEFBF2A67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209550</xdr:colOff>
      <xdr:row>80</xdr:row>
      <xdr:rowOff>163830</xdr:rowOff>
    </xdr:from>
    <xdr:to>
      <xdr:col>18</xdr:col>
      <xdr:colOff>579120</xdr:colOff>
      <xdr:row>95</xdr:row>
      <xdr:rowOff>163830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3684B4F-4F7D-4C4A-AD72-434EAA8E66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220980</xdr:colOff>
      <xdr:row>96</xdr:row>
      <xdr:rowOff>68580</xdr:rowOff>
    </xdr:from>
    <xdr:to>
      <xdr:col>18</xdr:col>
      <xdr:colOff>590550</xdr:colOff>
      <xdr:row>111</xdr:row>
      <xdr:rowOff>68580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66A42B3-149E-4C0C-977C-7C318B10F9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280</xdr:row>
          <xdr:rowOff>0</xdr:rowOff>
        </xdr:from>
        <xdr:to>
          <xdr:col>13</xdr:col>
          <xdr:colOff>373380</xdr:colOff>
          <xdr:row>292</xdr:row>
          <xdr:rowOff>0</xdr:rowOff>
        </xdr:to>
        <xdr:pic>
          <xdr:nvPicPr>
            <xdr:cNvPr id="15" name="Picture 14">
              <a:extLst>
                <a:ext uri="{FF2B5EF4-FFF2-40B4-BE49-F238E27FC236}">
                  <a16:creationId xmlns:a16="http://schemas.microsoft.com/office/drawing/2014/main" id="{D9B5697F-5E27-497F-9745-485ADDE28D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281:$F$292" spid="_x0000_s1108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5829300" y="51023520"/>
              <a:ext cx="4975860" cy="21945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87630</xdr:colOff>
      <xdr:row>366</xdr:row>
      <xdr:rowOff>53340</xdr:rowOff>
    </xdr:from>
    <xdr:to>
      <xdr:col>8</xdr:col>
      <xdr:colOff>354330</xdr:colOff>
      <xdr:row>381</xdr:row>
      <xdr:rowOff>53340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68B7976-4688-4B3B-AC49-47C7A39BB9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383</xdr:row>
      <xdr:rowOff>0</xdr:rowOff>
    </xdr:from>
    <xdr:to>
      <xdr:col>8</xdr:col>
      <xdr:colOff>266700</xdr:colOff>
      <xdr:row>398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33EBA21-18B4-4652-A1C1-A499F5501C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0</xdr:colOff>
      <xdr:row>383</xdr:row>
      <xdr:rowOff>0</xdr:rowOff>
    </xdr:from>
    <xdr:to>
      <xdr:col>14</xdr:col>
      <xdr:colOff>563880</xdr:colOff>
      <xdr:row>398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9052DD1-D67C-41E0-9476-901ACE2256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0</xdr:colOff>
      <xdr:row>383</xdr:row>
      <xdr:rowOff>0</xdr:rowOff>
    </xdr:from>
    <xdr:to>
      <xdr:col>23</xdr:col>
      <xdr:colOff>304800</xdr:colOff>
      <xdr:row>398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A0E6B1F-0B0B-44D3-B78C-54F70BBEAB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3</xdr:row>
      <xdr:rowOff>0</xdr:rowOff>
    </xdr:from>
    <xdr:to>
      <xdr:col>6</xdr:col>
      <xdr:colOff>556260</xdr:colOff>
      <xdr:row>18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0050A2-2439-4A5B-9F50-C5437374A4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0</xdr:colOff>
      <xdr:row>12</xdr:row>
      <xdr:rowOff>0</xdr:rowOff>
    </xdr:from>
    <xdr:to>
      <xdr:col>14</xdr:col>
      <xdr:colOff>454555</xdr:colOff>
      <xdr:row>27</xdr:row>
      <xdr:rowOff>12431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45E7FBA-1BA9-439E-9489-161FDD274E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69380" y="2194560"/>
          <a:ext cx="4645555" cy="2755631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18</xdr:col>
      <xdr:colOff>541020</xdr:colOff>
      <xdr:row>21</xdr:row>
      <xdr:rowOff>7620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8A37ABC-04E5-4138-80D1-201980AFD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69980" y="2194560"/>
          <a:ext cx="2369820" cy="1653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28</xdr:row>
          <xdr:rowOff>0</xdr:rowOff>
        </xdr:from>
        <xdr:to>
          <xdr:col>15</xdr:col>
          <xdr:colOff>457200</xdr:colOff>
          <xdr:row>39</xdr:row>
          <xdr:rowOff>7620</xdr:rowOff>
        </xdr:to>
        <xdr:pic>
          <xdr:nvPicPr>
            <xdr:cNvPr id="8" name="Picture 7">
              <a:extLst>
                <a:ext uri="{FF2B5EF4-FFF2-40B4-BE49-F238E27FC236}">
                  <a16:creationId xmlns:a16="http://schemas.microsoft.com/office/drawing/2014/main" id="{CFE3F759-56DB-4D81-8B13-8FDAD3A9596C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21:$G$31" spid="_x0000_s2062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6469380" y="5120640"/>
              <a:ext cx="5257800" cy="20193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38</xdr:row>
      <xdr:rowOff>0</xdr:rowOff>
    </xdr:from>
    <xdr:to>
      <xdr:col>6</xdr:col>
      <xdr:colOff>152400</xdr:colOff>
      <xdr:row>38</xdr:row>
      <xdr:rowOff>152400</xdr:rowOff>
    </xdr:to>
    <xdr:pic>
      <xdr:nvPicPr>
        <xdr:cNvPr id="18" name="Picture 17" descr="Price Target News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D0ED570-F5FB-4CDE-9A6B-4104E2E97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0104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39</xdr:row>
      <xdr:rowOff>0</xdr:rowOff>
    </xdr:from>
    <xdr:to>
      <xdr:col>6</xdr:col>
      <xdr:colOff>152400</xdr:colOff>
      <xdr:row>39</xdr:row>
      <xdr:rowOff>152400</xdr:rowOff>
    </xdr:to>
    <xdr:pic>
      <xdr:nvPicPr>
        <xdr:cNvPr id="19" name="Picture 18" descr="Price Target News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E6ACAFE-03C7-465D-8145-F98CA3AB9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2466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40</xdr:row>
      <xdr:rowOff>0</xdr:rowOff>
    </xdr:from>
    <xdr:to>
      <xdr:col>6</xdr:col>
      <xdr:colOff>152400</xdr:colOff>
      <xdr:row>40</xdr:row>
      <xdr:rowOff>152400</xdr:rowOff>
    </xdr:to>
    <xdr:pic>
      <xdr:nvPicPr>
        <xdr:cNvPr id="20" name="Picture 19" descr="Price Target News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A11E7CA-8144-4198-8E03-65F3AF897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48284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41</xdr:row>
      <xdr:rowOff>0</xdr:rowOff>
    </xdr:from>
    <xdr:to>
      <xdr:col>6</xdr:col>
      <xdr:colOff>152400</xdr:colOff>
      <xdr:row>41</xdr:row>
      <xdr:rowOff>152400</xdr:rowOff>
    </xdr:to>
    <xdr:pic>
      <xdr:nvPicPr>
        <xdr:cNvPr id="21" name="Picture 20" descr="Price Target News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1E01124-3699-410C-9DA7-6DE0DABFC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7190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152400</xdr:colOff>
      <xdr:row>42</xdr:row>
      <xdr:rowOff>152400</xdr:rowOff>
    </xdr:to>
    <xdr:pic>
      <xdr:nvPicPr>
        <xdr:cNvPr id="22" name="Picture 21" descr="Price Target News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80B3EF8D-76E5-4C90-A95F-0A2C5359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790956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152400</xdr:colOff>
      <xdr:row>43</xdr:row>
      <xdr:rowOff>152400</xdr:rowOff>
    </xdr:to>
    <xdr:pic>
      <xdr:nvPicPr>
        <xdr:cNvPr id="23" name="Picture 22" descr="Price Target News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1B1444FD-B46B-4C45-87A2-ECD3DBDD8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1457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152400</xdr:colOff>
      <xdr:row>44</xdr:row>
      <xdr:rowOff>152400</xdr:rowOff>
    </xdr:to>
    <xdr:pic>
      <xdr:nvPicPr>
        <xdr:cNvPr id="24" name="Picture 23" descr="Price Target News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2D0F781-45D0-400E-A14C-197092501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3362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45</xdr:row>
      <xdr:rowOff>0</xdr:rowOff>
    </xdr:from>
    <xdr:to>
      <xdr:col>6</xdr:col>
      <xdr:colOff>152400</xdr:colOff>
      <xdr:row>45</xdr:row>
      <xdr:rowOff>152400</xdr:rowOff>
    </xdr:to>
    <xdr:pic>
      <xdr:nvPicPr>
        <xdr:cNvPr id="25" name="Picture 24" descr="Price Target News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F14FBAC4-0A7F-4833-84A0-24848050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5267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152400</xdr:colOff>
      <xdr:row>46</xdr:row>
      <xdr:rowOff>152400</xdr:rowOff>
    </xdr:to>
    <xdr:pic>
      <xdr:nvPicPr>
        <xdr:cNvPr id="26" name="Picture 25" descr="Price Target News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DC33AB11-38A1-48DF-A2BF-465DF5E48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871728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152400</xdr:colOff>
      <xdr:row>47</xdr:row>
      <xdr:rowOff>152400</xdr:rowOff>
    </xdr:to>
    <xdr:pic>
      <xdr:nvPicPr>
        <xdr:cNvPr id="27" name="Picture 26" descr="Price Target News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E49684AD-BB7F-4204-9080-CD469701C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0678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152400</xdr:colOff>
      <xdr:row>48</xdr:row>
      <xdr:rowOff>152400</xdr:rowOff>
    </xdr:to>
    <xdr:pic>
      <xdr:nvPicPr>
        <xdr:cNvPr id="28" name="Picture 27" descr="Price Target News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E258CA8E-B142-4D8D-8A76-17F290D39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2583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49</xdr:row>
      <xdr:rowOff>0</xdr:rowOff>
    </xdr:from>
    <xdr:to>
      <xdr:col>6</xdr:col>
      <xdr:colOff>152400</xdr:colOff>
      <xdr:row>49</xdr:row>
      <xdr:rowOff>152400</xdr:rowOff>
    </xdr:to>
    <xdr:pic>
      <xdr:nvPicPr>
        <xdr:cNvPr id="29" name="Picture 28" descr="Price Target News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9A043A63-4B40-404C-92C4-8E7D7A43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4488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152400</xdr:colOff>
      <xdr:row>50</xdr:row>
      <xdr:rowOff>152400</xdr:rowOff>
    </xdr:to>
    <xdr:pic>
      <xdr:nvPicPr>
        <xdr:cNvPr id="30" name="Picture 29" descr="Price Target News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D17363A3-6CE8-4036-9B22-D0EE93D6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63930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51</xdr:row>
      <xdr:rowOff>0</xdr:rowOff>
    </xdr:from>
    <xdr:to>
      <xdr:col>6</xdr:col>
      <xdr:colOff>152400</xdr:colOff>
      <xdr:row>51</xdr:row>
      <xdr:rowOff>152400</xdr:rowOff>
    </xdr:to>
    <xdr:pic>
      <xdr:nvPicPr>
        <xdr:cNvPr id="31" name="Picture 30" descr="Price Target News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2D5FCAE5-BFB9-4943-B176-B4E2A2F66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9875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52</xdr:row>
      <xdr:rowOff>0</xdr:rowOff>
    </xdr:from>
    <xdr:to>
      <xdr:col>6</xdr:col>
      <xdr:colOff>152400</xdr:colOff>
      <xdr:row>52</xdr:row>
      <xdr:rowOff>152400</xdr:rowOff>
    </xdr:to>
    <xdr:pic>
      <xdr:nvPicPr>
        <xdr:cNvPr id="32" name="Picture 31" descr="Price Target News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5CDFDE53-D431-4442-8FA9-AEDF2B0F5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100660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152400</xdr:colOff>
      <xdr:row>53</xdr:row>
      <xdr:rowOff>152400</xdr:rowOff>
    </xdr:to>
    <xdr:pic>
      <xdr:nvPicPr>
        <xdr:cNvPr id="33" name="Picture 32" descr="Price Target News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8648736F-6C5E-4FA3-A8F3-620945F7D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7160" y="1025652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0</xdr:row>
      <xdr:rowOff>7620</xdr:rowOff>
    </xdr:from>
    <xdr:to>
      <xdr:col>12</xdr:col>
      <xdr:colOff>114300</xdr:colOff>
      <xdr:row>17</xdr:row>
      <xdr:rowOff>167640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149BF474-299C-4D38-B8F0-8D86EDEFF4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V1264"/>
  <sheetViews>
    <sheetView topLeftCell="B1225" workbookViewId="0">
      <selection activeCell="E1277" sqref="E1277"/>
    </sheetView>
  </sheetViews>
  <sheetFormatPr defaultRowHeight="14.4"/>
  <cols>
    <col min="1" max="1" width="3.77734375" customWidth="1"/>
    <col min="2" max="2" width="35.5546875" bestFit="1" customWidth="1"/>
    <col min="3" max="3" width="9.21875" bestFit="1" customWidth="1"/>
    <col min="4" max="6" width="9.21875" customWidth="1"/>
    <col min="9" max="9" width="13.109375" customWidth="1"/>
    <col min="17" max="17" width="9" bestFit="1" customWidth="1"/>
    <col min="18" max="18" width="9.5546875" bestFit="1" customWidth="1"/>
    <col min="19" max="19" width="9" bestFit="1" customWidth="1"/>
    <col min="20" max="20" width="13.33203125" bestFit="1" customWidth="1"/>
    <col min="21" max="21" width="9" bestFit="1" customWidth="1"/>
    <col min="22" max="22" width="14.5546875" bestFit="1" customWidth="1"/>
    <col min="24" max="24" width="13.6640625" bestFit="1" customWidth="1"/>
    <col min="25" max="29" width="9" bestFit="1" customWidth="1"/>
    <col min="36" max="36" width="10" bestFit="1" customWidth="1"/>
    <col min="37" max="37" width="13.6640625" bestFit="1" customWidth="1"/>
    <col min="38" max="40" width="13.6640625" customWidth="1"/>
    <col min="42" max="42" width="9.109375" bestFit="1" customWidth="1"/>
    <col min="43" max="44" width="12.77734375" customWidth="1"/>
  </cols>
  <sheetData>
    <row r="2" spans="2:48">
      <c r="B2" s="21" t="s">
        <v>0</v>
      </c>
      <c r="I2" s="21" t="s">
        <v>128</v>
      </c>
      <c r="J2" s="22"/>
      <c r="Q2" s="4" t="s">
        <v>161</v>
      </c>
      <c r="R2" s="2"/>
      <c r="S2" s="3"/>
      <c r="X2" s="45" t="s">
        <v>197</v>
      </c>
      <c r="AE2" s="4" t="s">
        <v>337</v>
      </c>
      <c r="AF2" s="3"/>
      <c r="AJ2" s="4" t="s">
        <v>341</v>
      </c>
      <c r="AK2" s="2"/>
      <c r="AL2" s="3"/>
      <c r="AP2" s="4" t="s">
        <v>351</v>
      </c>
      <c r="AQ2" s="2"/>
      <c r="AR2" s="2"/>
      <c r="AS2" s="3"/>
    </row>
    <row r="3" spans="2:48">
      <c r="B3" s="1" t="s">
        <v>127</v>
      </c>
      <c r="I3" s="1" t="s">
        <v>129</v>
      </c>
      <c r="J3" s="2"/>
      <c r="K3" s="3"/>
      <c r="Q3" t="s">
        <v>162</v>
      </c>
      <c r="X3" t="s">
        <v>198</v>
      </c>
      <c r="AE3" t="s">
        <v>345</v>
      </c>
      <c r="AJ3" t="s">
        <v>346</v>
      </c>
      <c r="AP3" t="s">
        <v>355</v>
      </c>
    </row>
    <row r="5" spans="2:48">
      <c r="B5" s="66"/>
    </row>
    <row r="6" spans="2:48" ht="14.4" customHeight="1">
      <c r="B6" s="67"/>
      <c r="C6" s="19">
        <v>2013</v>
      </c>
      <c r="D6" s="19">
        <v>2014</v>
      </c>
      <c r="E6" s="19">
        <v>2015</v>
      </c>
      <c r="F6" s="19">
        <v>2016</v>
      </c>
      <c r="I6" s="14" t="s">
        <v>130</v>
      </c>
      <c r="J6" s="14" t="s">
        <v>131</v>
      </c>
      <c r="K6" s="14" t="s">
        <v>132</v>
      </c>
      <c r="L6" s="14" t="s">
        <v>133</v>
      </c>
      <c r="M6" s="14" t="s">
        <v>134</v>
      </c>
      <c r="N6" s="14" t="s">
        <v>135</v>
      </c>
      <c r="O6" s="14" t="s">
        <v>136</v>
      </c>
      <c r="Q6" s="24" t="s">
        <v>130</v>
      </c>
      <c r="R6" s="24" t="s">
        <v>138</v>
      </c>
      <c r="S6" s="24" t="s">
        <v>139</v>
      </c>
      <c r="T6" s="24" t="s">
        <v>140</v>
      </c>
      <c r="U6" s="24" t="s">
        <v>141</v>
      </c>
      <c r="V6" s="24" t="s">
        <v>142</v>
      </c>
      <c r="X6" s="65" t="s">
        <v>180</v>
      </c>
      <c r="Y6" s="64"/>
      <c r="Z6" s="64"/>
      <c r="AA6" s="64"/>
      <c r="AB6" s="64"/>
      <c r="AC6" s="64"/>
      <c r="AP6" t="s">
        <v>368</v>
      </c>
      <c r="AQ6" s="202" t="s">
        <v>369</v>
      </c>
      <c r="AR6" s="202"/>
      <c r="AS6" s="202"/>
      <c r="AT6" s="202" t="s">
        <v>358</v>
      </c>
      <c r="AU6" s="202"/>
      <c r="AV6" s="138" t="s">
        <v>376</v>
      </c>
    </row>
    <row r="7" spans="2:48">
      <c r="B7" s="45" t="s">
        <v>59</v>
      </c>
      <c r="C7" s="68"/>
      <c r="D7" s="69"/>
      <c r="E7" s="69"/>
      <c r="F7" s="69"/>
      <c r="I7" s="23">
        <v>41045</v>
      </c>
      <c r="J7">
        <v>3.63</v>
      </c>
      <c r="K7">
        <v>3.66</v>
      </c>
      <c r="L7">
        <v>3.51</v>
      </c>
      <c r="M7">
        <v>3.51</v>
      </c>
      <c r="N7">
        <v>3.51</v>
      </c>
      <c r="O7">
        <v>6004400</v>
      </c>
      <c r="Q7" s="26">
        <v>42790</v>
      </c>
      <c r="R7" s="27">
        <v>5.5</v>
      </c>
      <c r="S7" s="27">
        <v>6.1</v>
      </c>
      <c r="T7" s="28" t="s">
        <v>143</v>
      </c>
      <c r="U7" s="25" t="s">
        <v>144</v>
      </c>
      <c r="V7" s="25" t="s">
        <v>145</v>
      </c>
      <c r="X7" s="38" t="s">
        <v>181</v>
      </c>
      <c r="Y7" s="39">
        <v>41244</v>
      </c>
      <c r="Z7" s="39">
        <v>41609</v>
      </c>
      <c r="AA7" s="39">
        <v>41974</v>
      </c>
      <c r="AB7" s="39">
        <v>42339</v>
      </c>
      <c r="AC7" s="39">
        <v>42705</v>
      </c>
      <c r="AF7" s="34" t="s">
        <v>338</v>
      </c>
      <c r="AG7" s="34" t="s">
        <v>339</v>
      </c>
      <c r="AH7" s="34" t="s">
        <v>340</v>
      </c>
      <c r="AK7" s="34" t="s">
        <v>342</v>
      </c>
      <c r="AL7" s="34" t="s">
        <v>343</v>
      </c>
      <c r="AM7" s="34" t="s">
        <v>339</v>
      </c>
      <c r="AN7" s="34" t="s">
        <v>344</v>
      </c>
      <c r="AP7" s="138" t="s">
        <v>194</v>
      </c>
      <c r="AQ7" s="138" t="s">
        <v>352</v>
      </c>
      <c r="AR7" s="138" t="s">
        <v>353</v>
      </c>
      <c r="AS7" s="138" t="s">
        <v>354</v>
      </c>
      <c r="AT7" s="138" t="s">
        <v>356</v>
      </c>
      <c r="AU7" s="138" t="s">
        <v>357</v>
      </c>
      <c r="AV7" s="138" t="s">
        <v>263</v>
      </c>
    </row>
    <row r="8" spans="2:48">
      <c r="B8" s="55" t="s">
        <v>2</v>
      </c>
      <c r="C8" s="61">
        <v>1261</v>
      </c>
      <c r="D8" s="61">
        <v>1282</v>
      </c>
      <c r="E8" s="61">
        <v>1719</v>
      </c>
      <c r="F8" s="60">
        <v>1610</v>
      </c>
      <c r="I8" s="23">
        <v>41046</v>
      </c>
      <c r="J8">
        <v>3.53</v>
      </c>
      <c r="K8">
        <v>3.64</v>
      </c>
      <c r="L8">
        <v>3.52</v>
      </c>
      <c r="M8">
        <v>3.6</v>
      </c>
      <c r="N8">
        <v>3.6</v>
      </c>
      <c r="O8">
        <v>4571800</v>
      </c>
      <c r="Q8" s="26">
        <v>42790</v>
      </c>
      <c r="R8" s="27">
        <v>5.5</v>
      </c>
      <c r="S8" s="27">
        <v>5.0999999999999996</v>
      </c>
      <c r="T8" s="29" t="s">
        <v>146</v>
      </c>
      <c r="U8" s="25" t="s">
        <v>147</v>
      </c>
      <c r="V8" s="25" t="s">
        <v>148</v>
      </c>
      <c r="X8" s="40" t="s">
        <v>182</v>
      </c>
      <c r="Y8" s="41">
        <v>0.09</v>
      </c>
      <c r="Z8" s="41">
        <v>0.09</v>
      </c>
      <c r="AA8" s="41">
        <v>7.0000000000000007E-2</v>
      </c>
      <c r="AB8" s="41">
        <v>0.06</v>
      </c>
      <c r="AC8" s="41">
        <v>7.0000000000000007E-2</v>
      </c>
      <c r="AE8" s="34">
        <v>2004</v>
      </c>
      <c r="AF8" s="33">
        <v>6.7834377226082834E-2</v>
      </c>
      <c r="AG8" s="33">
        <v>0.10111223458038537</v>
      </c>
      <c r="AH8" s="33">
        <v>4.4490000000000002E-2</v>
      </c>
      <c r="AJ8" s="34">
        <v>2004</v>
      </c>
      <c r="AK8" s="131">
        <v>15703406</v>
      </c>
      <c r="AL8" s="131">
        <v>13945696</v>
      </c>
      <c r="AM8" s="131">
        <v>632807</v>
      </c>
      <c r="AN8" s="131">
        <v>9520306</v>
      </c>
      <c r="AP8" s="140">
        <v>2010</v>
      </c>
      <c r="AQ8" s="130">
        <v>14.6</v>
      </c>
      <c r="AR8" s="130">
        <v>5.3</v>
      </c>
      <c r="AS8" s="141">
        <f>SUM(AQ8:AR8)</f>
        <v>19.899999999999999</v>
      </c>
      <c r="AT8" s="139">
        <v>81</v>
      </c>
      <c r="AU8" s="142">
        <v>0.93</v>
      </c>
      <c r="AV8" s="20">
        <v>5068</v>
      </c>
    </row>
    <row r="9" spans="2:48">
      <c r="B9" s="55" t="s">
        <v>3</v>
      </c>
      <c r="C9" s="61">
        <v>3554</v>
      </c>
      <c r="D9" s="61">
        <v>2780</v>
      </c>
      <c r="E9" s="61">
        <v>3439</v>
      </c>
      <c r="F9" s="60">
        <v>3844</v>
      </c>
      <c r="I9" s="23">
        <v>41047</v>
      </c>
      <c r="J9">
        <v>3.55</v>
      </c>
      <c r="K9">
        <v>3.57</v>
      </c>
      <c r="L9">
        <v>3.52</v>
      </c>
      <c r="M9">
        <v>3.57</v>
      </c>
      <c r="N9">
        <v>3.57</v>
      </c>
      <c r="O9">
        <v>3356600</v>
      </c>
      <c r="Q9" s="26">
        <v>42790</v>
      </c>
      <c r="R9" s="27">
        <v>5.5</v>
      </c>
      <c r="S9" s="27">
        <v>5.66</v>
      </c>
      <c r="T9" s="28" t="s">
        <v>149</v>
      </c>
      <c r="U9" s="25" t="s">
        <v>147</v>
      </c>
      <c r="V9" s="25" t="s">
        <v>150</v>
      </c>
      <c r="X9" s="40" t="s">
        <v>183</v>
      </c>
      <c r="Y9" s="41">
        <v>2.42</v>
      </c>
      <c r="Z9" s="41">
        <v>2.12</v>
      </c>
      <c r="AA9" s="41">
        <v>1.7</v>
      </c>
      <c r="AB9" s="41">
        <v>1.44</v>
      </c>
      <c r="AC9" s="41">
        <v>1.59</v>
      </c>
      <c r="AE9" s="34">
        <v>2005</v>
      </c>
      <c r="AF9" s="33">
        <v>5.3321391389979454E-2</v>
      </c>
      <c r="AG9" s="33">
        <v>0.11395775941230496</v>
      </c>
      <c r="AH9" s="33">
        <v>3.848E-2</v>
      </c>
      <c r="AJ9" s="34">
        <v>2005</v>
      </c>
      <c r="AK9" s="131">
        <v>16431055</v>
      </c>
      <c r="AL9" s="131">
        <v>14657396</v>
      </c>
      <c r="AM9" s="131">
        <v>432570</v>
      </c>
      <c r="AN9" s="131">
        <v>9634506</v>
      </c>
      <c r="AP9" s="86">
        <v>2011</v>
      </c>
      <c r="AQ9" s="130">
        <v>14.8</v>
      </c>
      <c r="AR9" s="130">
        <v>5.4</v>
      </c>
      <c r="AS9" s="141">
        <f t="shared" ref="AS9:AS14" si="0">SUM(AQ9:AR9)</f>
        <v>20.200000000000003</v>
      </c>
      <c r="AT9" s="139">
        <v>82</v>
      </c>
      <c r="AU9" s="142">
        <v>0.94</v>
      </c>
      <c r="AV9" s="20">
        <v>5418</v>
      </c>
    </row>
    <row r="10" spans="2:48" ht="15" thickBot="1">
      <c r="B10" s="18" t="s">
        <v>4</v>
      </c>
      <c r="C10" s="18"/>
      <c r="D10" s="18"/>
      <c r="E10" s="18"/>
      <c r="F10" s="18"/>
      <c r="I10" s="23">
        <v>41050</v>
      </c>
      <c r="J10">
        <v>3.57</v>
      </c>
      <c r="K10">
        <v>3.58</v>
      </c>
      <c r="L10">
        <v>3.54</v>
      </c>
      <c r="M10">
        <v>3.55</v>
      </c>
      <c r="N10">
        <v>3.55</v>
      </c>
      <c r="O10">
        <v>1275500</v>
      </c>
      <c r="Q10" s="26">
        <v>42790</v>
      </c>
      <c r="R10" s="27">
        <v>5.5</v>
      </c>
      <c r="S10" s="27">
        <v>5.0999999999999996</v>
      </c>
      <c r="T10" s="29" t="s">
        <v>146</v>
      </c>
      <c r="U10" s="25" t="s">
        <v>147</v>
      </c>
      <c r="V10" s="25" t="s">
        <v>151</v>
      </c>
      <c r="X10" s="201" t="s">
        <v>184</v>
      </c>
      <c r="Y10" s="201"/>
      <c r="Z10" s="201"/>
      <c r="AA10" s="201"/>
      <c r="AB10" s="201"/>
      <c r="AC10" s="201"/>
      <c r="AE10" s="34">
        <v>2006</v>
      </c>
      <c r="AF10" s="33">
        <v>5.5848470750989636E-2</v>
      </c>
      <c r="AG10" s="33">
        <v>0.12719479020690699</v>
      </c>
      <c r="AH10" s="33">
        <v>4.3380000000000002E-2</v>
      </c>
      <c r="AJ10" s="34">
        <v>2006</v>
      </c>
      <c r="AK10" s="131">
        <v>17546863</v>
      </c>
      <c r="AL10" s="131">
        <v>15505995</v>
      </c>
      <c r="AM10" s="131">
        <v>532914</v>
      </c>
      <c r="AN10" s="131">
        <v>9656251</v>
      </c>
      <c r="AP10" s="86">
        <v>2012</v>
      </c>
      <c r="AQ10" s="130">
        <v>14.9</v>
      </c>
      <c r="AR10" s="130">
        <v>5.6</v>
      </c>
      <c r="AS10" s="141">
        <f t="shared" si="0"/>
        <v>20.5</v>
      </c>
      <c r="AT10" s="139">
        <v>84</v>
      </c>
      <c r="AU10" s="142">
        <v>0.95</v>
      </c>
      <c r="AV10" s="20">
        <v>5490</v>
      </c>
    </row>
    <row r="11" spans="2:48" ht="15" thickTop="1">
      <c r="B11" s="51" t="s">
        <v>5</v>
      </c>
      <c r="C11" s="54">
        <v>4815</v>
      </c>
      <c r="D11" s="54">
        <v>4063</v>
      </c>
      <c r="E11" s="54">
        <v>5158</v>
      </c>
      <c r="F11" s="53">
        <v>5455</v>
      </c>
      <c r="I11" s="23">
        <v>41051</v>
      </c>
      <c r="J11">
        <v>3.58</v>
      </c>
      <c r="K11">
        <v>3.63</v>
      </c>
      <c r="L11">
        <v>3.55</v>
      </c>
      <c r="M11">
        <v>3.62</v>
      </c>
      <c r="N11">
        <v>3.62</v>
      </c>
      <c r="O11">
        <v>2525000</v>
      </c>
      <c r="Q11" s="26">
        <v>42761</v>
      </c>
      <c r="R11" s="27">
        <v>4.97</v>
      </c>
      <c r="S11" s="27">
        <v>5.66</v>
      </c>
      <c r="T11" s="28" t="s">
        <v>152</v>
      </c>
      <c r="U11" s="25" t="s">
        <v>144</v>
      </c>
      <c r="V11" s="25" t="s">
        <v>150</v>
      </c>
      <c r="AE11" s="34">
        <v>2007</v>
      </c>
      <c r="AF11" s="33">
        <v>9.4276650994082167E-2</v>
      </c>
      <c r="AG11" s="33">
        <v>0.14231388035688355</v>
      </c>
      <c r="AH11" s="33">
        <v>4.2599999999999999E-2</v>
      </c>
      <c r="AJ11" s="34">
        <v>2007</v>
      </c>
      <c r="AK11" s="131">
        <v>20972822</v>
      </c>
      <c r="AL11" s="131">
        <v>17724628</v>
      </c>
      <c r="AM11" s="131">
        <v>789783</v>
      </c>
      <c r="AN11" s="131">
        <v>10492692</v>
      </c>
      <c r="AP11" s="86">
        <v>2013</v>
      </c>
      <c r="AQ11" s="130">
        <v>14.3</v>
      </c>
      <c r="AR11" s="130">
        <v>5.3</v>
      </c>
      <c r="AS11" s="141">
        <f t="shared" si="0"/>
        <v>19.600000000000001</v>
      </c>
      <c r="AT11" s="139">
        <v>89</v>
      </c>
      <c r="AU11" s="142">
        <v>0.9</v>
      </c>
      <c r="AV11" s="20">
        <v>5684</v>
      </c>
    </row>
    <row r="12" spans="2:48">
      <c r="B12" s="51" t="s">
        <v>6</v>
      </c>
      <c r="C12" s="51">
        <v>384</v>
      </c>
      <c r="D12" s="51">
        <v>642</v>
      </c>
      <c r="E12" s="51">
        <v>947</v>
      </c>
      <c r="F12" s="52">
        <v>300</v>
      </c>
      <c r="I12" s="23">
        <v>41052</v>
      </c>
      <c r="J12">
        <v>3.59</v>
      </c>
      <c r="K12">
        <v>3.6</v>
      </c>
      <c r="L12">
        <v>3.52</v>
      </c>
      <c r="M12">
        <v>3.54</v>
      </c>
      <c r="N12">
        <v>3.54</v>
      </c>
      <c r="O12">
        <v>3235300</v>
      </c>
      <c r="Q12" s="26">
        <v>42747</v>
      </c>
      <c r="R12" s="27">
        <v>4.8499999999999996</v>
      </c>
      <c r="S12" s="27">
        <v>4.8</v>
      </c>
      <c r="T12" s="29" t="s">
        <v>153</v>
      </c>
      <c r="U12" s="25" t="s">
        <v>147</v>
      </c>
      <c r="V12" s="25" t="s">
        <v>154</v>
      </c>
      <c r="AE12" s="34">
        <v>2008</v>
      </c>
      <c r="AF12" s="33">
        <v>3.319594255740526E-2</v>
      </c>
      <c r="AG12" s="33">
        <v>9.6542893725992507E-2</v>
      </c>
      <c r="AH12" s="33">
        <v>1.8290000000000001E-2</v>
      </c>
      <c r="AJ12" s="34">
        <v>2008</v>
      </c>
      <c r="AK12" s="131">
        <v>22052488</v>
      </c>
      <c r="AL12" s="131">
        <v>19140693</v>
      </c>
      <c r="AM12" s="131">
        <v>949864</v>
      </c>
      <c r="AN12" s="131">
        <v>11003492</v>
      </c>
      <c r="AP12" s="86">
        <v>2014</v>
      </c>
      <c r="AQ12" s="130">
        <v>13.1</v>
      </c>
      <c r="AR12" s="130">
        <v>5</v>
      </c>
      <c r="AS12" s="141">
        <f t="shared" si="0"/>
        <v>18.100000000000001</v>
      </c>
      <c r="AT12" s="139">
        <v>80</v>
      </c>
      <c r="AU12" s="142">
        <v>0.91</v>
      </c>
      <c r="AV12" s="20">
        <v>5362</v>
      </c>
    </row>
    <row r="13" spans="2:48">
      <c r="B13" s="55" t="s">
        <v>7</v>
      </c>
      <c r="C13" s="55">
        <v>32</v>
      </c>
      <c r="D13" s="55">
        <v>27</v>
      </c>
      <c r="E13" s="55">
        <v>33</v>
      </c>
      <c r="F13" s="56">
        <v>30</v>
      </c>
      <c r="I13" s="23">
        <v>41053</v>
      </c>
      <c r="J13">
        <v>3.54</v>
      </c>
      <c r="K13">
        <v>3.58</v>
      </c>
      <c r="L13">
        <v>3.54</v>
      </c>
      <c r="M13">
        <v>3.58</v>
      </c>
      <c r="N13">
        <v>3.58</v>
      </c>
      <c r="O13">
        <v>1747200</v>
      </c>
      <c r="Q13" s="26">
        <v>42739</v>
      </c>
      <c r="R13" s="27">
        <v>4.58</v>
      </c>
      <c r="S13" s="27">
        <v>5</v>
      </c>
      <c r="T13" s="28" t="s">
        <v>155</v>
      </c>
      <c r="U13" s="25" t="s">
        <v>144</v>
      </c>
      <c r="V13" s="25" t="s">
        <v>148</v>
      </c>
      <c r="AE13" s="34">
        <v>2009</v>
      </c>
      <c r="AF13" s="33">
        <v>-2.5258256909611275E-2</v>
      </c>
      <c r="AG13" s="33">
        <v>9.399813171415318E-2</v>
      </c>
      <c r="AH13" s="33">
        <v>-1.704E-2</v>
      </c>
      <c r="AJ13" s="34">
        <v>2009</v>
      </c>
      <c r="AK13" s="131">
        <v>23646191</v>
      </c>
      <c r="AL13" s="131">
        <v>20929002</v>
      </c>
      <c r="AM13" s="131">
        <v>1019756</v>
      </c>
      <c r="AN13" s="131">
        <v>12733082</v>
      </c>
      <c r="AP13" s="86">
        <v>2015</v>
      </c>
      <c r="AQ13" s="130">
        <v>13.7</v>
      </c>
      <c r="AR13" s="130">
        <v>5.7</v>
      </c>
      <c r="AS13" s="141">
        <f t="shared" si="0"/>
        <v>19.399999999999999</v>
      </c>
      <c r="AT13" s="139">
        <v>88</v>
      </c>
      <c r="AU13" s="142">
        <v>0.9</v>
      </c>
      <c r="AV13" s="20">
        <v>5577</v>
      </c>
    </row>
    <row r="14" spans="2:48">
      <c r="B14" s="55" t="s">
        <v>8</v>
      </c>
      <c r="C14" s="55">
        <v>23</v>
      </c>
      <c r="D14" s="55">
        <v>23</v>
      </c>
      <c r="E14" s="55">
        <v>23</v>
      </c>
      <c r="F14" s="56">
        <v>23</v>
      </c>
      <c r="I14" s="23">
        <v>41054</v>
      </c>
      <c r="J14">
        <v>3.59</v>
      </c>
      <c r="K14">
        <v>3.62</v>
      </c>
      <c r="L14">
        <v>3.56</v>
      </c>
      <c r="M14">
        <v>3.6</v>
      </c>
      <c r="N14">
        <v>3.6</v>
      </c>
      <c r="O14">
        <v>1072900</v>
      </c>
      <c r="Q14" s="26">
        <v>42706</v>
      </c>
      <c r="R14" s="27">
        <v>4.75</v>
      </c>
      <c r="S14" s="27">
        <v>5.6</v>
      </c>
      <c r="T14" s="28" t="s">
        <v>156</v>
      </c>
      <c r="U14" s="25" t="s">
        <v>144</v>
      </c>
      <c r="V14" s="25" t="s">
        <v>157</v>
      </c>
      <c r="AE14" s="34">
        <v>2010</v>
      </c>
      <c r="AF14" s="33">
        <v>6.9809567725021685E-2</v>
      </c>
      <c r="AG14" s="33">
        <v>0.10636140463229651</v>
      </c>
      <c r="AH14" s="33">
        <v>4.3270000000000003E-2</v>
      </c>
      <c r="AJ14" s="34">
        <v>2010</v>
      </c>
      <c r="AK14" s="131">
        <v>24577196</v>
      </c>
      <c r="AL14" s="131">
        <v>21887182</v>
      </c>
      <c r="AM14" s="131">
        <v>1130261</v>
      </c>
      <c r="AN14" s="131">
        <v>13042004</v>
      </c>
      <c r="AP14" s="86">
        <v>2016</v>
      </c>
      <c r="AQ14" s="130">
        <f>10.9/0.75</f>
        <v>14.533333333333333</v>
      </c>
      <c r="AR14" s="130">
        <f>4.4/0.75</f>
        <v>5.8666666666666671</v>
      </c>
      <c r="AS14" s="141">
        <f t="shared" si="0"/>
        <v>20.399999999999999</v>
      </c>
      <c r="AT14" s="139">
        <v>93</v>
      </c>
      <c r="AU14" s="142">
        <v>0.91</v>
      </c>
      <c r="AV14">
        <f>4116/0.75</f>
        <v>5488</v>
      </c>
    </row>
    <row r="15" spans="2:48">
      <c r="B15" s="55" t="s">
        <v>9</v>
      </c>
      <c r="C15" s="55">
        <v>33</v>
      </c>
      <c r="D15" s="55">
        <v>51</v>
      </c>
      <c r="E15" s="55">
        <v>64</v>
      </c>
      <c r="F15" s="56">
        <v>45</v>
      </c>
      <c r="I15" s="23">
        <v>41057</v>
      </c>
      <c r="J15">
        <v>3.62</v>
      </c>
      <c r="K15">
        <v>3.66</v>
      </c>
      <c r="L15">
        <v>3.59</v>
      </c>
      <c r="M15">
        <v>3.64</v>
      </c>
      <c r="N15">
        <v>3.64</v>
      </c>
      <c r="O15">
        <v>657800</v>
      </c>
      <c r="Q15" s="26">
        <v>42699</v>
      </c>
      <c r="R15" s="27">
        <v>4.72</v>
      </c>
      <c r="S15" s="27">
        <v>4.5999999999999996</v>
      </c>
      <c r="T15" s="29" t="s">
        <v>158</v>
      </c>
      <c r="U15" s="25" t="s">
        <v>147</v>
      </c>
      <c r="V15" s="25" t="s">
        <v>148</v>
      </c>
      <c r="AE15" s="34">
        <v>2011</v>
      </c>
      <c r="AF15" s="33">
        <v>5.2937911019022864E-2</v>
      </c>
      <c r="AG15" s="33">
        <v>9.5364430080555854E-2</v>
      </c>
      <c r="AH15" s="33">
        <v>3.117E-2</v>
      </c>
      <c r="AJ15" s="34">
        <v>2011</v>
      </c>
      <c r="AK15" s="131">
        <v>24714324</v>
      </c>
      <c r="AL15" s="131">
        <v>21979178</v>
      </c>
      <c r="AM15" s="131">
        <v>1250536</v>
      </c>
      <c r="AN15" s="131">
        <v>13372647</v>
      </c>
      <c r="AP15" s="86">
        <v>2020</v>
      </c>
      <c r="AQ15" s="130"/>
      <c r="AR15" s="130"/>
      <c r="AS15" s="141">
        <v>30</v>
      </c>
      <c r="AT15" s="139"/>
      <c r="AU15" s="142"/>
    </row>
    <row r="16" spans="2:48">
      <c r="B16" s="51" t="s">
        <v>10</v>
      </c>
      <c r="C16" s="51">
        <v>88</v>
      </c>
      <c r="D16" s="51">
        <v>100</v>
      </c>
      <c r="E16" s="51">
        <v>120</v>
      </c>
      <c r="F16" s="52">
        <v>98</v>
      </c>
      <c r="I16" s="23">
        <v>41058</v>
      </c>
      <c r="J16">
        <v>3.64</v>
      </c>
      <c r="K16">
        <v>3.75</v>
      </c>
      <c r="L16">
        <v>3.62</v>
      </c>
      <c r="M16">
        <v>3.75</v>
      </c>
      <c r="N16">
        <v>3.75</v>
      </c>
      <c r="O16">
        <v>1551500</v>
      </c>
      <c r="Q16" s="26">
        <v>42699</v>
      </c>
      <c r="R16" s="27">
        <v>4.72</v>
      </c>
      <c r="S16" s="27">
        <v>5.35</v>
      </c>
      <c r="T16" s="28" t="s">
        <v>159</v>
      </c>
      <c r="U16" s="25" t="s">
        <v>144</v>
      </c>
      <c r="V16" s="25" t="s">
        <v>160</v>
      </c>
      <c r="AE16" s="34">
        <v>2012</v>
      </c>
      <c r="AF16" s="33">
        <v>5.4743854626849497E-2</v>
      </c>
      <c r="AG16" s="33">
        <v>7.8562621102693977E-2</v>
      </c>
      <c r="AH16" s="33">
        <v>2.4129999999999999E-2</v>
      </c>
      <c r="AJ16" s="34">
        <v>2012</v>
      </c>
      <c r="AK16" s="131">
        <v>25032708</v>
      </c>
      <c r="AL16" s="131">
        <v>22778387</v>
      </c>
      <c r="AM16" s="131">
        <v>1583318</v>
      </c>
      <c r="AN16" s="131">
        <v>13014268</v>
      </c>
      <c r="AP16" s="86"/>
      <c r="AQ16" s="130"/>
      <c r="AR16" s="130"/>
      <c r="AS16" s="141"/>
      <c r="AT16" s="139"/>
      <c r="AU16" s="142"/>
    </row>
    <row r="17" spans="2:44">
      <c r="B17" s="51" t="s">
        <v>11</v>
      </c>
      <c r="C17" s="51">
        <v>100</v>
      </c>
      <c r="D17" s="51">
        <v>117</v>
      </c>
      <c r="E17" s="51">
        <v>242</v>
      </c>
      <c r="F17" s="52">
        <v>234</v>
      </c>
      <c r="I17" s="23">
        <v>41059</v>
      </c>
      <c r="J17">
        <v>3.76</v>
      </c>
      <c r="K17">
        <v>3.85</v>
      </c>
      <c r="L17">
        <v>3.72</v>
      </c>
      <c r="M17">
        <v>3.84</v>
      </c>
      <c r="N17">
        <v>3.84</v>
      </c>
      <c r="O17">
        <v>4808300</v>
      </c>
      <c r="AE17" s="34">
        <v>2013</v>
      </c>
      <c r="AF17" s="33">
        <v>4.6929191860286747E-2</v>
      </c>
      <c r="AG17" s="33">
        <v>7.757635146170315E-2</v>
      </c>
      <c r="AH17" s="33">
        <v>2.5350000000000001E-2</v>
      </c>
      <c r="AJ17" s="34">
        <v>2013</v>
      </c>
      <c r="AK17" s="131">
        <v>25715460</v>
      </c>
      <c r="AL17" s="131">
        <v>23328292</v>
      </c>
      <c r="AM17" s="131">
        <v>1791423</v>
      </c>
      <c r="AN17" s="131">
        <v>13178774</v>
      </c>
      <c r="AP17" s="85"/>
    </row>
    <row r="18" spans="2:44">
      <c r="B18" s="51" t="s">
        <v>12</v>
      </c>
      <c r="C18" s="51">
        <v>30</v>
      </c>
      <c r="D18" s="51">
        <v>59</v>
      </c>
      <c r="E18" s="54">
        <v>2074</v>
      </c>
      <c r="F18" s="52">
        <v>42</v>
      </c>
      <c r="I18" s="23">
        <v>41060</v>
      </c>
      <c r="J18">
        <v>3.76</v>
      </c>
      <c r="K18">
        <v>3.78</v>
      </c>
      <c r="L18">
        <v>3.69</v>
      </c>
      <c r="M18">
        <v>3.69</v>
      </c>
      <c r="N18">
        <v>3.69</v>
      </c>
      <c r="O18">
        <v>8092700</v>
      </c>
      <c r="Q18" t="s">
        <v>179</v>
      </c>
      <c r="T18" s="37">
        <v>11.31</v>
      </c>
      <c r="AE18" s="34">
        <v>2014</v>
      </c>
      <c r="AF18" s="33">
        <v>6.0121665200820899E-2</v>
      </c>
      <c r="AG18" s="33">
        <v>7.2976659593816176E-2</v>
      </c>
      <c r="AH18" s="33">
        <v>2.7269999999999999E-2</v>
      </c>
      <c r="AJ18" s="34">
        <v>2014</v>
      </c>
      <c r="AK18" s="131">
        <v>27437315</v>
      </c>
      <c r="AL18" s="131">
        <v>24808382</v>
      </c>
      <c r="AM18" s="131">
        <v>1613355</v>
      </c>
      <c r="AN18" s="131">
        <v>13932967</v>
      </c>
      <c r="AP18" t="s">
        <v>359</v>
      </c>
      <c r="AR18" s="20">
        <v>10380</v>
      </c>
    </row>
    <row r="19" spans="2:44">
      <c r="B19" s="7" t="s">
        <v>13</v>
      </c>
      <c r="C19" s="10">
        <v>5417</v>
      </c>
      <c r="D19" s="10">
        <v>4980</v>
      </c>
      <c r="E19" s="10">
        <v>8541</v>
      </c>
      <c r="F19" s="9">
        <v>6129</v>
      </c>
      <c r="G19" s="20"/>
      <c r="H19" s="20"/>
      <c r="I19" s="23">
        <v>41061</v>
      </c>
      <c r="J19">
        <v>3.69</v>
      </c>
      <c r="K19">
        <v>3.72</v>
      </c>
      <c r="L19">
        <v>3.65</v>
      </c>
      <c r="M19">
        <v>3.69</v>
      </c>
      <c r="N19">
        <v>3.69</v>
      </c>
      <c r="O19">
        <v>5215600</v>
      </c>
      <c r="AE19" s="34">
        <v>2015</v>
      </c>
      <c r="AF19" s="33">
        <v>4.9687852160146095E-2</v>
      </c>
      <c r="AG19" s="33">
        <v>6.9183364228735222E-2</v>
      </c>
      <c r="AH19" s="33">
        <v>2.1709999999999997E-2</v>
      </c>
      <c r="AJ19" s="34">
        <v>2015</v>
      </c>
      <c r="AK19" s="131">
        <v>25721251</v>
      </c>
      <c r="AL19" s="131">
        <v>23361016</v>
      </c>
      <c r="AM19" s="131">
        <v>1677163</v>
      </c>
      <c r="AN19" s="131">
        <v>12930754</v>
      </c>
      <c r="AP19" t="s">
        <v>360</v>
      </c>
    </row>
    <row r="20" spans="2:44">
      <c r="B20" s="51" t="s">
        <v>14</v>
      </c>
      <c r="C20" s="51">
        <v>595</v>
      </c>
      <c r="D20" s="51">
        <v>598</v>
      </c>
      <c r="E20" s="51">
        <v>830</v>
      </c>
      <c r="F20" s="52">
        <v>771</v>
      </c>
      <c r="I20" s="23">
        <v>41064</v>
      </c>
      <c r="J20">
        <v>3.65</v>
      </c>
      <c r="K20">
        <v>3.76</v>
      </c>
      <c r="L20">
        <v>3.54</v>
      </c>
      <c r="M20">
        <v>3.54</v>
      </c>
      <c r="N20">
        <v>3.54</v>
      </c>
      <c r="O20">
        <v>4794700</v>
      </c>
      <c r="Q20" s="24" t="s">
        <v>130</v>
      </c>
      <c r="R20" s="24" t="s">
        <v>138</v>
      </c>
      <c r="S20" s="24" t="s">
        <v>139</v>
      </c>
      <c r="T20" s="24" t="s">
        <v>140</v>
      </c>
      <c r="U20" s="24" t="s">
        <v>141</v>
      </c>
      <c r="V20" s="24" t="s">
        <v>142</v>
      </c>
      <c r="AE20" s="34">
        <v>2016</v>
      </c>
      <c r="AF20" s="33">
        <v>4.2000000000000003E-2</v>
      </c>
      <c r="AG20" s="33">
        <v>6.7000000000000004E-2</v>
      </c>
      <c r="AH20" s="33">
        <v>2.3E-2</v>
      </c>
      <c r="AJ20" s="34">
        <v>2016</v>
      </c>
      <c r="AK20" s="131">
        <v>26757392</v>
      </c>
      <c r="AL20" s="131">
        <v>24781902</v>
      </c>
      <c r="AM20" s="131">
        <v>2124942</v>
      </c>
      <c r="AN20" s="131">
        <v>13272961</v>
      </c>
      <c r="AP20" t="s">
        <v>361</v>
      </c>
    </row>
    <row r="21" spans="2:44">
      <c r="B21" s="51" t="s">
        <v>15</v>
      </c>
      <c r="C21" s="54">
        <v>4766</v>
      </c>
      <c r="D21" s="54">
        <v>5073</v>
      </c>
      <c r="E21" s="54">
        <v>6762</v>
      </c>
      <c r="F21" s="53">
        <v>7940</v>
      </c>
      <c r="I21" s="23">
        <v>41065</v>
      </c>
      <c r="J21">
        <v>3.56</v>
      </c>
      <c r="K21">
        <v>3.58</v>
      </c>
      <c r="L21">
        <v>3.52</v>
      </c>
      <c r="M21">
        <v>3.52</v>
      </c>
      <c r="N21">
        <v>3.52</v>
      </c>
      <c r="O21">
        <v>4448200</v>
      </c>
      <c r="Q21" s="26">
        <v>42900</v>
      </c>
      <c r="R21" s="27">
        <v>5.62</v>
      </c>
      <c r="S21" s="27">
        <v>5.2</v>
      </c>
      <c r="T21" s="28" t="s">
        <v>454</v>
      </c>
      <c r="U21" s="25" t="s">
        <v>455</v>
      </c>
      <c r="V21" s="25" t="s">
        <v>456</v>
      </c>
      <c r="AE21" s="136" t="s">
        <v>347</v>
      </c>
      <c r="AF21" s="33">
        <v>4.2999999999999997E-2</v>
      </c>
      <c r="AG21" s="33">
        <v>6.5000000000000002E-2</v>
      </c>
      <c r="AH21" s="33">
        <v>2.7E-2</v>
      </c>
      <c r="AJ21" s="136" t="s">
        <v>347</v>
      </c>
      <c r="AP21" t="s">
        <v>362</v>
      </c>
    </row>
    <row r="22" spans="2:44">
      <c r="B22" s="51" t="s">
        <v>16</v>
      </c>
      <c r="C22" s="54">
        <v>4228</v>
      </c>
      <c r="D22" s="54">
        <v>4432</v>
      </c>
      <c r="E22" s="54">
        <v>5291</v>
      </c>
      <c r="F22" s="53">
        <v>6084</v>
      </c>
      <c r="I22" s="23">
        <v>41066</v>
      </c>
      <c r="J22">
        <v>3.55</v>
      </c>
      <c r="K22">
        <v>3.58</v>
      </c>
      <c r="L22">
        <v>3.53</v>
      </c>
      <c r="M22">
        <v>3.53</v>
      </c>
      <c r="N22">
        <v>3.53</v>
      </c>
      <c r="O22">
        <v>5881400</v>
      </c>
      <c r="Q22" s="26">
        <v>42885</v>
      </c>
      <c r="R22" s="27">
        <v>5.94</v>
      </c>
      <c r="S22" s="27">
        <v>5.15</v>
      </c>
      <c r="T22" s="29" t="s">
        <v>457</v>
      </c>
      <c r="U22" s="25" t="s">
        <v>455</v>
      </c>
      <c r="V22" s="25" t="s">
        <v>458</v>
      </c>
      <c r="AE22" s="136" t="s">
        <v>348</v>
      </c>
      <c r="AF22" s="33">
        <v>4.4999999999999998E-2</v>
      </c>
      <c r="AG22" s="33">
        <v>6.3E-2</v>
      </c>
      <c r="AH22" s="33">
        <v>2.9000000000000001E-2</v>
      </c>
      <c r="AJ22" s="136" t="s">
        <v>348</v>
      </c>
      <c r="AP22" t="s">
        <v>363</v>
      </c>
    </row>
    <row r="23" spans="2:44">
      <c r="B23" s="51" t="s">
        <v>17</v>
      </c>
      <c r="C23" s="51">
        <v>600</v>
      </c>
      <c r="D23" s="51">
        <v>685</v>
      </c>
      <c r="E23" s="51">
        <v>790</v>
      </c>
      <c r="F23" s="52">
        <v>471</v>
      </c>
      <c r="I23" s="23">
        <v>41067</v>
      </c>
      <c r="J23">
        <v>3.56</v>
      </c>
      <c r="K23">
        <v>3.59</v>
      </c>
      <c r="L23">
        <v>3.54</v>
      </c>
      <c r="M23">
        <v>3.57</v>
      </c>
      <c r="N23">
        <v>3.57</v>
      </c>
      <c r="O23">
        <v>3199000</v>
      </c>
      <c r="Q23" s="26">
        <v>42885</v>
      </c>
      <c r="R23" s="27">
        <v>5.94</v>
      </c>
      <c r="S23" s="27">
        <v>6</v>
      </c>
      <c r="T23" s="28" t="s">
        <v>459</v>
      </c>
      <c r="U23" s="25" t="s">
        <v>147</v>
      </c>
      <c r="V23" s="25" t="s">
        <v>150</v>
      </c>
      <c r="AE23" s="136" t="s">
        <v>349</v>
      </c>
      <c r="AF23" s="33">
        <v>4.4999999999999998E-2</v>
      </c>
      <c r="AG23" s="33">
        <v>6.3E-2</v>
      </c>
      <c r="AH23" s="33">
        <v>2.9000000000000001E-2</v>
      </c>
      <c r="AJ23" s="136" t="s">
        <v>349</v>
      </c>
      <c r="AP23" t="s">
        <v>364</v>
      </c>
    </row>
    <row r="24" spans="2:44">
      <c r="B24" s="51" t="s">
        <v>18</v>
      </c>
      <c r="C24" s="57" t="s">
        <v>79</v>
      </c>
      <c r="D24" s="54">
        <v>7426</v>
      </c>
      <c r="E24" s="54">
        <v>10475</v>
      </c>
      <c r="F24" s="53">
        <v>12159</v>
      </c>
      <c r="I24" s="23">
        <v>41068</v>
      </c>
      <c r="J24">
        <v>3.55</v>
      </c>
      <c r="K24">
        <v>3.57</v>
      </c>
      <c r="L24">
        <v>3.53</v>
      </c>
      <c r="M24">
        <v>3.54</v>
      </c>
      <c r="N24">
        <v>3.54</v>
      </c>
      <c r="O24">
        <v>1510400</v>
      </c>
      <c r="Q24" s="26">
        <v>42885</v>
      </c>
      <c r="R24" s="27">
        <v>5.94</v>
      </c>
      <c r="S24" s="27">
        <v>5.2</v>
      </c>
      <c r="T24" s="29" t="s">
        <v>460</v>
      </c>
      <c r="U24" s="25" t="s">
        <v>455</v>
      </c>
      <c r="V24" s="25" t="s">
        <v>456</v>
      </c>
      <c r="AJ24" s="136" t="s">
        <v>350</v>
      </c>
      <c r="AK24" s="20">
        <v>36000000</v>
      </c>
      <c r="AP24" t="s">
        <v>365</v>
      </c>
    </row>
    <row r="25" spans="2:44" ht="24.6">
      <c r="B25" s="51" t="s">
        <v>19</v>
      </c>
      <c r="C25" s="51">
        <v>51</v>
      </c>
      <c r="D25" s="51">
        <v>51</v>
      </c>
      <c r="E25" s="51">
        <v>25</v>
      </c>
      <c r="F25" s="52">
        <v>25</v>
      </c>
      <c r="I25" s="23">
        <v>41071</v>
      </c>
      <c r="J25">
        <v>3.56</v>
      </c>
      <c r="K25">
        <v>3.58</v>
      </c>
      <c r="L25">
        <v>3.51</v>
      </c>
      <c r="M25">
        <v>3.53</v>
      </c>
      <c r="N25">
        <v>3.53</v>
      </c>
      <c r="O25">
        <v>4618700</v>
      </c>
      <c r="Q25" s="26">
        <v>42885</v>
      </c>
      <c r="R25" s="27">
        <v>5.94</v>
      </c>
      <c r="S25" s="27">
        <v>6</v>
      </c>
      <c r="T25" s="28" t="s">
        <v>459</v>
      </c>
      <c r="U25" s="25" t="s">
        <v>147</v>
      </c>
      <c r="V25" s="25" t="s">
        <v>157</v>
      </c>
      <c r="AI25" s="137"/>
      <c r="AJ25" s="137"/>
      <c r="AK25" s="137"/>
      <c r="AP25" t="s">
        <v>366</v>
      </c>
    </row>
    <row r="26" spans="2:44">
      <c r="B26" s="55" t="s">
        <v>20</v>
      </c>
      <c r="C26" s="61">
        <v>10754</v>
      </c>
      <c r="D26" s="61">
        <v>12446</v>
      </c>
      <c r="E26" s="61">
        <v>16170</v>
      </c>
      <c r="F26" s="60">
        <v>18174</v>
      </c>
      <c r="I26" s="23">
        <v>41072</v>
      </c>
      <c r="J26">
        <v>3.47</v>
      </c>
      <c r="K26">
        <v>3.51</v>
      </c>
      <c r="L26">
        <v>3.46</v>
      </c>
      <c r="M26">
        <v>3.46</v>
      </c>
      <c r="N26">
        <v>3.46</v>
      </c>
      <c r="O26">
        <v>3508600</v>
      </c>
      <c r="Q26" s="26">
        <v>42790</v>
      </c>
      <c r="R26" s="27">
        <v>5.5</v>
      </c>
      <c r="S26" s="27">
        <v>6.1</v>
      </c>
      <c r="T26" s="29" t="s">
        <v>143</v>
      </c>
      <c r="U26" s="25" t="s">
        <v>144</v>
      </c>
      <c r="V26" s="25" t="s">
        <v>145</v>
      </c>
      <c r="AP26" t="s">
        <v>367</v>
      </c>
      <c r="AR26" t="s">
        <v>407</v>
      </c>
    </row>
    <row r="27" spans="2:44">
      <c r="B27" s="55" t="s">
        <v>21</v>
      </c>
      <c r="C27" s="61">
        <v>-4481</v>
      </c>
      <c r="D27" s="61">
        <v>-4835</v>
      </c>
      <c r="E27" s="61">
        <v>-5510</v>
      </c>
      <c r="F27" s="60">
        <v>-5830</v>
      </c>
      <c r="G27" t="s">
        <v>267</v>
      </c>
      <c r="I27" s="23">
        <v>41073</v>
      </c>
      <c r="J27">
        <v>3.47</v>
      </c>
      <c r="K27">
        <v>3.48</v>
      </c>
      <c r="L27">
        <v>3.43</v>
      </c>
      <c r="M27">
        <v>3.44</v>
      </c>
      <c r="N27">
        <v>3.44</v>
      </c>
      <c r="O27">
        <v>3615800</v>
      </c>
      <c r="Q27" s="26">
        <v>42790</v>
      </c>
      <c r="R27" s="27">
        <v>5.5</v>
      </c>
      <c r="S27" s="27">
        <v>5.0999999999999996</v>
      </c>
      <c r="T27" s="28" t="s">
        <v>146</v>
      </c>
      <c r="U27" s="25" t="s">
        <v>147</v>
      </c>
      <c r="V27" s="25" t="s">
        <v>148</v>
      </c>
    </row>
    <row r="28" spans="2:44">
      <c r="B28" s="51" t="s">
        <v>22</v>
      </c>
      <c r="C28" s="54">
        <v>6273</v>
      </c>
      <c r="D28" s="54">
        <v>7611</v>
      </c>
      <c r="E28" s="54">
        <v>10660</v>
      </c>
      <c r="F28" s="53">
        <v>12343</v>
      </c>
      <c r="I28" s="23">
        <v>41074</v>
      </c>
      <c r="J28">
        <v>3.42</v>
      </c>
      <c r="K28">
        <v>3.43</v>
      </c>
      <c r="L28">
        <v>3.4</v>
      </c>
      <c r="M28">
        <v>3.4</v>
      </c>
      <c r="N28">
        <v>3.4</v>
      </c>
      <c r="O28">
        <v>4160800</v>
      </c>
      <c r="Q28" s="26">
        <v>42790</v>
      </c>
      <c r="R28" s="27">
        <v>5.5</v>
      </c>
      <c r="S28" s="27">
        <v>5.66</v>
      </c>
      <c r="T28" s="28" t="s">
        <v>149</v>
      </c>
      <c r="U28" s="25" t="s">
        <v>147</v>
      </c>
      <c r="V28" s="25" t="s">
        <v>150</v>
      </c>
    </row>
    <row r="29" spans="2:44">
      <c r="B29" s="51" t="s">
        <v>230</v>
      </c>
      <c r="C29" s="51">
        <v>263</v>
      </c>
      <c r="D29" s="51">
        <v>252</v>
      </c>
      <c r="E29" s="51">
        <v>252</v>
      </c>
      <c r="F29" s="53">
        <v>1731</v>
      </c>
      <c r="I29" s="23">
        <v>41075</v>
      </c>
      <c r="J29">
        <v>3.44</v>
      </c>
      <c r="K29">
        <v>3.6</v>
      </c>
      <c r="L29">
        <v>3.44</v>
      </c>
      <c r="M29">
        <v>3.6</v>
      </c>
      <c r="N29">
        <v>3.6</v>
      </c>
      <c r="O29">
        <v>5952100</v>
      </c>
      <c r="Q29" s="26">
        <v>42790</v>
      </c>
      <c r="R29" s="27">
        <v>5.5</v>
      </c>
      <c r="S29" s="27">
        <v>5.0999999999999996</v>
      </c>
      <c r="T29" s="29" t="s">
        <v>146</v>
      </c>
      <c r="U29" s="25" t="s">
        <v>147</v>
      </c>
      <c r="V29" s="25" t="s">
        <v>151</v>
      </c>
    </row>
    <row r="30" spans="2:44">
      <c r="B30" s="51" t="s">
        <v>23</v>
      </c>
      <c r="C30" s="54">
        <v>3337</v>
      </c>
      <c r="D30" s="54">
        <v>3198</v>
      </c>
      <c r="E30" s="54">
        <v>2392</v>
      </c>
      <c r="F30" s="53">
        <v>2421</v>
      </c>
      <c r="I30" s="23">
        <v>41078</v>
      </c>
      <c r="J30">
        <v>3.6</v>
      </c>
      <c r="K30">
        <v>3.63</v>
      </c>
      <c r="L30">
        <v>3.54</v>
      </c>
      <c r="M30">
        <v>3.58</v>
      </c>
      <c r="N30">
        <v>3.58</v>
      </c>
      <c r="O30">
        <v>1060800</v>
      </c>
      <c r="Q30" s="26">
        <v>42761</v>
      </c>
      <c r="R30" s="27">
        <v>4.97</v>
      </c>
      <c r="S30" s="27">
        <v>5.66</v>
      </c>
      <c r="T30" s="28" t="s">
        <v>152</v>
      </c>
      <c r="U30" s="25" t="s">
        <v>144</v>
      </c>
      <c r="V30" s="25" t="s">
        <v>150</v>
      </c>
    </row>
    <row r="31" spans="2:44">
      <c r="B31" s="55" t="s">
        <v>24</v>
      </c>
      <c r="C31" s="55">
        <v>0</v>
      </c>
      <c r="D31" s="55">
        <v>73</v>
      </c>
      <c r="E31" s="55">
        <v>71</v>
      </c>
      <c r="F31" s="56">
        <v>112</v>
      </c>
      <c r="I31" s="23">
        <v>41079</v>
      </c>
      <c r="J31">
        <v>3.58</v>
      </c>
      <c r="K31">
        <v>3.61</v>
      </c>
      <c r="L31">
        <v>3.55</v>
      </c>
      <c r="M31">
        <v>3.61</v>
      </c>
      <c r="N31">
        <v>3.61</v>
      </c>
      <c r="O31">
        <v>2823100</v>
      </c>
    </row>
    <row r="32" spans="2:44">
      <c r="B32" s="55" t="s">
        <v>25</v>
      </c>
      <c r="C32" s="61">
        <v>4387</v>
      </c>
      <c r="D32" s="61">
        <v>4482</v>
      </c>
      <c r="E32" s="61">
        <v>5367</v>
      </c>
      <c r="F32" s="60">
        <v>5036</v>
      </c>
      <c r="I32" s="23">
        <v>41080</v>
      </c>
      <c r="J32">
        <v>3.59</v>
      </c>
      <c r="K32">
        <v>3.65</v>
      </c>
      <c r="L32">
        <v>3.57</v>
      </c>
      <c r="M32">
        <v>3.65</v>
      </c>
      <c r="N32">
        <v>3.65</v>
      </c>
      <c r="O32">
        <v>2019800</v>
      </c>
      <c r="Q32" t="s">
        <v>461</v>
      </c>
      <c r="R32" s="23">
        <v>42907</v>
      </c>
    </row>
    <row r="33" spans="2:20">
      <c r="B33" s="51" t="s">
        <v>26</v>
      </c>
      <c r="C33" s="54">
        <v>4561</v>
      </c>
      <c r="D33" s="54">
        <v>4756</v>
      </c>
      <c r="E33" s="54">
        <v>5676</v>
      </c>
      <c r="F33" s="53">
        <v>5270</v>
      </c>
      <c r="I33" s="23">
        <v>41081</v>
      </c>
      <c r="J33">
        <v>3.65</v>
      </c>
      <c r="K33">
        <v>3.65</v>
      </c>
      <c r="L33">
        <v>3.58</v>
      </c>
      <c r="M33">
        <v>3.6</v>
      </c>
      <c r="N33">
        <v>3.6</v>
      </c>
      <c r="O33">
        <v>1678300</v>
      </c>
      <c r="Q33" t="s">
        <v>462</v>
      </c>
      <c r="T33" s="14">
        <v>10.25</v>
      </c>
    </row>
    <row r="34" spans="2:20">
      <c r="B34" s="7" t="s">
        <v>27</v>
      </c>
      <c r="C34" s="10">
        <v>19677</v>
      </c>
      <c r="D34" s="10">
        <v>20597</v>
      </c>
      <c r="E34" s="10">
        <v>27283</v>
      </c>
      <c r="F34" s="9">
        <v>27772</v>
      </c>
      <c r="I34" s="23">
        <v>41082</v>
      </c>
      <c r="J34">
        <v>3.58</v>
      </c>
      <c r="K34">
        <v>3.64</v>
      </c>
      <c r="L34">
        <v>3.55</v>
      </c>
      <c r="M34">
        <v>3.55</v>
      </c>
      <c r="N34">
        <v>3.55</v>
      </c>
      <c r="O34">
        <v>2928900</v>
      </c>
    </row>
    <row r="35" spans="2:20" ht="15" thickBot="1">
      <c r="B35" s="18" t="s">
        <v>28</v>
      </c>
      <c r="C35" s="18"/>
      <c r="D35" s="18"/>
      <c r="E35" s="18"/>
      <c r="F35" s="18"/>
      <c r="I35" s="23">
        <v>41085</v>
      </c>
      <c r="J35">
        <v>3.57</v>
      </c>
      <c r="K35">
        <v>3.59</v>
      </c>
      <c r="L35">
        <v>3.54</v>
      </c>
      <c r="M35">
        <v>3.54</v>
      </c>
      <c r="N35">
        <v>3.54</v>
      </c>
      <c r="O35">
        <v>826500</v>
      </c>
    </row>
    <row r="36" spans="2:20" ht="15" thickTop="1">
      <c r="B36" s="55" t="s">
        <v>29</v>
      </c>
      <c r="C36" s="55">
        <v>415</v>
      </c>
      <c r="D36" s="55">
        <v>431</v>
      </c>
      <c r="E36" s="55">
        <v>503</v>
      </c>
      <c r="F36" s="56">
        <v>442</v>
      </c>
      <c r="I36" s="23">
        <v>41086</v>
      </c>
      <c r="J36">
        <v>3.54</v>
      </c>
      <c r="K36">
        <v>3.56</v>
      </c>
      <c r="L36">
        <v>3.5</v>
      </c>
      <c r="M36">
        <v>3.52</v>
      </c>
      <c r="N36">
        <v>3.52</v>
      </c>
      <c r="O36">
        <v>5736800</v>
      </c>
    </row>
    <row r="37" spans="2:20" ht="24.6">
      <c r="B37" s="55" t="s">
        <v>30</v>
      </c>
      <c r="C37" s="55">
        <v>197</v>
      </c>
      <c r="D37" s="55">
        <v>207</v>
      </c>
      <c r="E37" s="55">
        <v>784</v>
      </c>
      <c r="F37" s="60">
        <v>1103</v>
      </c>
      <c r="I37" s="23">
        <v>41087</v>
      </c>
      <c r="J37">
        <v>3.5</v>
      </c>
      <c r="K37">
        <v>3.56</v>
      </c>
      <c r="L37">
        <v>3.5</v>
      </c>
      <c r="M37">
        <v>3.56</v>
      </c>
      <c r="N37">
        <v>3.56</v>
      </c>
      <c r="O37">
        <v>1881500</v>
      </c>
    </row>
    <row r="38" spans="2:20">
      <c r="B38" s="55" t="s">
        <v>231</v>
      </c>
      <c r="C38" s="55">
        <v>14</v>
      </c>
      <c r="D38" s="55">
        <v>16</v>
      </c>
      <c r="E38" s="55">
        <v>19</v>
      </c>
      <c r="F38" s="56">
        <v>32</v>
      </c>
      <c r="I38" s="23">
        <v>41088</v>
      </c>
      <c r="J38">
        <v>3.54</v>
      </c>
      <c r="K38">
        <v>3.55</v>
      </c>
      <c r="L38">
        <v>3.51</v>
      </c>
      <c r="M38">
        <v>3.52</v>
      </c>
      <c r="N38">
        <v>3.52</v>
      </c>
      <c r="O38">
        <v>1682100</v>
      </c>
    </row>
    <row r="39" spans="2:20">
      <c r="B39" s="55" t="s">
        <v>31</v>
      </c>
      <c r="C39" s="55">
        <v>72</v>
      </c>
      <c r="D39" s="55">
        <v>52</v>
      </c>
      <c r="E39" s="55">
        <v>52</v>
      </c>
      <c r="F39" s="56">
        <v>4</v>
      </c>
      <c r="I39" s="23">
        <v>41089</v>
      </c>
      <c r="J39">
        <v>3.52</v>
      </c>
      <c r="K39">
        <v>3.6</v>
      </c>
      <c r="L39">
        <v>3.52</v>
      </c>
      <c r="M39">
        <v>3.6</v>
      </c>
      <c r="N39">
        <v>3.6</v>
      </c>
      <c r="O39">
        <v>4890700</v>
      </c>
    </row>
    <row r="40" spans="2:20">
      <c r="B40" s="55" t="s">
        <v>32</v>
      </c>
      <c r="C40" s="61">
        <v>1342</v>
      </c>
      <c r="D40" s="61">
        <v>1547</v>
      </c>
      <c r="E40" s="61">
        <v>2309</v>
      </c>
      <c r="F40" s="60">
        <v>2450</v>
      </c>
      <c r="I40" s="23">
        <v>41092</v>
      </c>
      <c r="J40">
        <v>3.61</v>
      </c>
      <c r="K40">
        <v>3.62</v>
      </c>
      <c r="L40">
        <v>3.58</v>
      </c>
      <c r="M40">
        <v>3.6</v>
      </c>
      <c r="N40">
        <v>3.6</v>
      </c>
      <c r="O40">
        <v>1835400</v>
      </c>
    </row>
    <row r="41" spans="2:20">
      <c r="B41" s="7" t="s">
        <v>33</v>
      </c>
      <c r="C41" s="10">
        <v>2040</v>
      </c>
      <c r="D41" s="10">
        <v>2253</v>
      </c>
      <c r="E41" s="10">
        <v>3667</v>
      </c>
      <c r="F41" s="9">
        <v>4032</v>
      </c>
      <c r="I41" s="23">
        <v>41093</v>
      </c>
      <c r="J41">
        <v>3.61</v>
      </c>
      <c r="K41">
        <v>3.64</v>
      </c>
      <c r="L41">
        <v>3.6</v>
      </c>
      <c r="M41">
        <v>3.63</v>
      </c>
      <c r="N41">
        <v>3.63</v>
      </c>
      <c r="O41">
        <v>4496900</v>
      </c>
    </row>
    <row r="42" spans="2:20">
      <c r="B42" s="51" t="s">
        <v>35</v>
      </c>
      <c r="C42" s="54">
        <v>1483</v>
      </c>
      <c r="D42" s="54">
        <v>1411</v>
      </c>
      <c r="E42" s="54">
        <v>3841</v>
      </c>
      <c r="F42" s="53">
        <v>3223</v>
      </c>
      <c r="I42" s="23">
        <v>41094</v>
      </c>
      <c r="J42">
        <v>3.62</v>
      </c>
      <c r="K42">
        <v>3.64</v>
      </c>
      <c r="L42">
        <v>3.61</v>
      </c>
      <c r="M42">
        <v>3.63</v>
      </c>
      <c r="N42">
        <v>3.63</v>
      </c>
      <c r="O42">
        <v>3652900</v>
      </c>
    </row>
    <row r="43" spans="2:20">
      <c r="B43" s="51" t="s">
        <v>36</v>
      </c>
      <c r="C43" s="51">
        <v>171</v>
      </c>
      <c r="D43" s="51">
        <v>186</v>
      </c>
      <c r="E43" s="51">
        <v>190</v>
      </c>
      <c r="F43" s="52">
        <v>211</v>
      </c>
      <c r="I43" s="23">
        <v>41095</v>
      </c>
      <c r="J43">
        <v>3.6</v>
      </c>
      <c r="K43">
        <v>3.62</v>
      </c>
      <c r="L43">
        <v>3.56</v>
      </c>
      <c r="M43">
        <v>3.58</v>
      </c>
      <c r="N43">
        <v>3.58</v>
      </c>
      <c r="O43">
        <v>2880600</v>
      </c>
    </row>
    <row r="44" spans="2:20">
      <c r="B44" s="55" t="s">
        <v>37</v>
      </c>
      <c r="C44" s="55">
        <v>663</v>
      </c>
      <c r="D44" s="55">
        <v>659</v>
      </c>
      <c r="E44" s="55">
        <v>706</v>
      </c>
      <c r="F44" s="56">
        <v>674</v>
      </c>
      <c r="I44" s="23">
        <v>41096</v>
      </c>
      <c r="J44">
        <v>3.6</v>
      </c>
      <c r="K44">
        <v>3.72</v>
      </c>
      <c r="L44">
        <v>3.59</v>
      </c>
      <c r="M44">
        <v>3.68</v>
      </c>
      <c r="N44">
        <v>3.68</v>
      </c>
      <c r="O44">
        <v>3709700</v>
      </c>
    </row>
    <row r="45" spans="2:20">
      <c r="B45" s="55" t="s">
        <v>38</v>
      </c>
      <c r="C45" s="55">
        <v>175</v>
      </c>
      <c r="D45" s="55">
        <v>201</v>
      </c>
      <c r="E45" s="55">
        <v>238</v>
      </c>
      <c r="F45" s="56">
        <v>122</v>
      </c>
      <c r="I45" s="23">
        <v>41099</v>
      </c>
      <c r="J45">
        <v>3.67</v>
      </c>
      <c r="K45">
        <v>3.67</v>
      </c>
      <c r="L45">
        <v>3.61</v>
      </c>
      <c r="M45">
        <v>3.61</v>
      </c>
      <c r="N45">
        <v>3.61</v>
      </c>
      <c r="O45">
        <v>1792000</v>
      </c>
    </row>
    <row r="46" spans="2:20">
      <c r="B46" s="7" t="s">
        <v>39</v>
      </c>
      <c r="C46" s="7">
        <v>489</v>
      </c>
      <c r="D46" s="7">
        <v>458</v>
      </c>
      <c r="E46" s="7">
        <v>469</v>
      </c>
      <c r="F46" s="8">
        <v>551</v>
      </c>
      <c r="I46" s="23">
        <v>41100</v>
      </c>
      <c r="J46">
        <v>3.62</v>
      </c>
      <c r="K46">
        <v>3.64</v>
      </c>
      <c r="L46">
        <v>3.59</v>
      </c>
      <c r="M46">
        <v>3.63</v>
      </c>
      <c r="N46">
        <v>3.63</v>
      </c>
      <c r="O46">
        <v>2378600</v>
      </c>
    </row>
    <row r="47" spans="2:20">
      <c r="B47" s="51" t="s">
        <v>40</v>
      </c>
      <c r="C47" s="51">
        <v>17</v>
      </c>
      <c r="D47" s="51">
        <v>16</v>
      </c>
      <c r="E47" s="51">
        <v>11</v>
      </c>
      <c r="F47" s="52">
        <v>10</v>
      </c>
      <c r="I47" s="23">
        <v>41101</v>
      </c>
      <c r="J47">
        <v>3.62</v>
      </c>
      <c r="K47">
        <v>3.63</v>
      </c>
      <c r="L47">
        <v>3.58</v>
      </c>
      <c r="M47">
        <v>3.59</v>
      </c>
      <c r="N47">
        <v>3.59</v>
      </c>
      <c r="O47">
        <v>2901800</v>
      </c>
    </row>
    <row r="48" spans="2:20">
      <c r="B48" s="7" t="s">
        <v>41</v>
      </c>
      <c r="C48" s="10">
        <v>4200</v>
      </c>
      <c r="D48" s="10">
        <v>4323</v>
      </c>
      <c r="E48" s="10">
        <v>8177</v>
      </c>
      <c r="F48" s="9">
        <v>8027</v>
      </c>
      <c r="I48" s="23">
        <v>41102</v>
      </c>
      <c r="J48">
        <v>3.58</v>
      </c>
      <c r="K48">
        <v>3.62</v>
      </c>
      <c r="L48">
        <v>3.58</v>
      </c>
      <c r="M48">
        <v>3.62</v>
      </c>
      <c r="N48">
        <v>3.62</v>
      </c>
      <c r="O48">
        <v>777700</v>
      </c>
    </row>
    <row r="49" spans="2:15" ht="15" thickBot="1">
      <c r="B49" s="18" t="s">
        <v>42</v>
      </c>
      <c r="C49" s="18"/>
      <c r="D49" s="18"/>
      <c r="E49" s="18"/>
      <c r="F49" s="18"/>
      <c r="I49" s="23">
        <v>41103</v>
      </c>
      <c r="J49">
        <v>3.6</v>
      </c>
      <c r="K49">
        <v>3.63</v>
      </c>
      <c r="L49">
        <v>3.58</v>
      </c>
      <c r="M49">
        <v>3.6</v>
      </c>
      <c r="N49">
        <v>3.6</v>
      </c>
      <c r="O49">
        <v>1328700</v>
      </c>
    </row>
    <row r="50" spans="2:15" ht="15" thickTop="1">
      <c r="B50" s="51" t="s">
        <v>43</v>
      </c>
      <c r="C50" s="51">
        <v>0</v>
      </c>
      <c r="D50" s="51">
        <v>0</v>
      </c>
      <c r="E50" s="51">
        <v>0</v>
      </c>
      <c r="F50" s="52">
        <v>0</v>
      </c>
      <c r="I50" s="23">
        <v>41106</v>
      </c>
      <c r="J50">
        <v>3.6</v>
      </c>
      <c r="K50">
        <v>3.64</v>
      </c>
      <c r="L50">
        <v>3.6</v>
      </c>
      <c r="M50">
        <v>3.64</v>
      </c>
      <c r="N50">
        <v>3.64</v>
      </c>
      <c r="O50">
        <v>1840600</v>
      </c>
    </row>
    <row r="51" spans="2:15">
      <c r="B51" s="51" t="s">
        <v>44</v>
      </c>
      <c r="C51" s="51">
        <v>20</v>
      </c>
      <c r="D51" s="51">
        <v>-31</v>
      </c>
      <c r="E51" s="51">
        <v>26</v>
      </c>
      <c r="F51" s="52">
        <v>-120</v>
      </c>
      <c r="I51" s="23">
        <v>41107</v>
      </c>
      <c r="J51">
        <v>3.61</v>
      </c>
      <c r="K51">
        <v>3.62</v>
      </c>
      <c r="L51">
        <v>3.59</v>
      </c>
      <c r="M51">
        <v>3.6</v>
      </c>
      <c r="N51">
        <v>3.6</v>
      </c>
      <c r="O51">
        <v>3871900</v>
      </c>
    </row>
    <row r="52" spans="2:15">
      <c r="B52" s="51" t="s">
        <v>45</v>
      </c>
      <c r="C52" s="51">
        <v>0</v>
      </c>
      <c r="D52" s="51">
        <v>0</v>
      </c>
      <c r="E52" s="51">
        <v>0</v>
      </c>
      <c r="F52" s="52">
        <v>0</v>
      </c>
      <c r="I52" s="23">
        <v>41108</v>
      </c>
      <c r="J52">
        <v>3.6</v>
      </c>
      <c r="K52">
        <v>3.62</v>
      </c>
      <c r="L52">
        <v>3.58</v>
      </c>
      <c r="M52">
        <v>3.6</v>
      </c>
      <c r="N52">
        <v>3.6</v>
      </c>
      <c r="O52">
        <v>2306500</v>
      </c>
    </row>
    <row r="53" spans="2:15">
      <c r="B53" s="55" t="s">
        <v>46</v>
      </c>
      <c r="C53" s="55">
        <v>594</v>
      </c>
      <c r="D53" s="55">
        <v>594</v>
      </c>
      <c r="E53" s="55">
        <v>594</v>
      </c>
      <c r="F53" s="56">
        <v>594</v>
      </c>
      <c r="I53" s="23">
        <v>41109</v>
      </c>
      <c r="J53">
        <v>3.6</v>
      </c>
      <c r="K53">
        <v>3.62</v>
      </c>
      <c r="L53">
        <v>3.57</v>
      </c>
      <c r="M53">
        <v>3.58</v>
      </c>
      <c r="N53">
        <v>3.58</v>
      </c>
      <c r="O53">
        <v>2359600</v>
      </c>
    </row>
    <row r="54" spans="2:15">
      <c r="B54" s="55" t="s">
        <v>47</v>
      </c>
      <c r="C54" s="61">
        <v>1171</v>
      </c>
      <c r="D54" s="61">
        <v>1171</v>
      </c>
      <c r="E54" s="61">
        <v>1171</v>
      </c>
      <c r="F54" s="60">
        <v>1171</v>
      </c>
      <c r="I54" s="23">
        <v>41110</v>
      </c>
      <c r="J54">
        <v>3.56</v>
      </c>
      <c r="K54">
        <v>3.58</v>
      </c>
      <c r="L54">
        <v>3.53</v>
      </c>
      <c r="M54">
        <v>3.58</v>
      </c>
      <c r="N54">
        <v>3.58</v>
      </c>
      <c r="O54">
        <v>3531800</v>
      </c>
    </row>
    <row r="55" spans="2:15">
      <c r="B55" s="55" t="s">
        <v>48</v>
      </c>
      <c r="C55" s="61">
        <v>12923</v>
      </c>
      <c r="D55" s="61">
        <v>13465</v>
      </c>
      <c r="E55" s="61">
        <v>14349</v>
      </c>
      <c r="F55" s="60">
        <v>16808</v>
      </c>
      <c r="I55" s="23">
        <v>41113</v>
      </c>
      <c r="J55">
        <v>3.56</v>
      </c>
      <c r="K55">
        <v>3.56</v>
      </c>
      <c r="L55">
        <v>3.5</v>
      </c>
      <c r="M55">
        <v>3.5</v>
      </c>
      <c r="N55">
        <v>3.5</v>
      </c>
      <c r="O55">
        <v>1747400</v>
      </c>
    </row>
    <row r="56" spans="2:15">
      <c r="B56" s="55" t="s">
        <v>232</v>
      </c>
      <c r="C56" s="55">
        <v>0</v>
      </c>
      <c r="D56" s="55">
        <v>0</v>
      </c>
      <c r="E56" s="55">
        <v>35</v>
      </c>
      <c r="F56" s="56">
        <v>-8</v>
      </c>
      <c r="I56" s="23">
        <v>41114</v>
      </c>
      <c r="J56">
        <v>3.51</v>
      </c>
      <c r="K56">
        <v>3.51</v>
      </c>
      <c r="L56">
        <v>3.45</v>
      </c>
      <c r="M56">
        <v>3.46</v>
      </c>
      <c r="N56">
        <v>3.46</v>
      </c>
      <c r="O56">
        <v>3029700</v>
      </c>
    </row>
    <row r="57" spans="2:15">
      <c r="B57" s="55" t="s">
        <v>49</v>
      </c>
      <c r="C57" s="55">
        <v>2</v>
      </c>
      <c r="D57" s="55">
        <v>716</v>
      </c>
      <c r="E57" s="61">
        <v>2832</v>
      </c>
      <c r="F57" s="60">
        <v>2196</v>
      </c>
      <c r="I57" s="23">
        <v>41115</v>
      </c>
      <c r="J57">
        <v>3.46</v>
      </c>
      <c r="K57">
        <v>3.46</v>
      </c>
      <c r="L57">
        <v>3.43</v>
      </c>
      <c r="M57">
        <v>3.43</v>
      </c>
      <c r="N57">
        <v>3.43</v>
      </c>
      <c r="O57">
        <v>2984100</v>
      </c>
    </row>
    <row r="58" spans="2:15">
      <c r="B58" s="55" t="s">
        <v>50</v>
      </c>
      <c r="C58" s="61">
        <v>1667</v>
      </c>
      <c r="D58" s="61">
        <v>1261</v>
      </c>
      <c r="E58" s="61">
        <v>1078</v>
      </c>
      <c r="F58" s="56">
        <v>0</v>
      </c>
      <c r="I58" s="23">
        <v>41116</v>
      </c>
      <c r="J58">
        <v>3.44</v>
      </c>
      <c r="K58">
        <v>3.45</v>
      </c>
      <c r="L58">
        <v>3.3</v>
      </c>
      <c r="M58">
        <v>3.3</v>
      </c>
      <c r="N58">
        <v>3.3</v>
      </c>
      <c r="O58">
        <v>9015000</v>
      </c>
    </row>
    <row r="59" spans="2:15">
      <c r="B59" s="55" t="s">
        <v>51</v>
      </c>
      <c r="C59" s="55">
        <v>-898</v>
      </c>
      <c r="D59" s="55">
        <v>-902</v>
      </c>
      <c r="E59" s="55">
        <v>-907</v>
      </c>
      <c r="F59" s="56">
        <v>-911</v>
      </c>
      <c r="I59" s="23">
        <v>41117</v>
      </c>
      <c r="J59">
        <v>3.35</v>
      </c>
      <c r="K59">
        <v>3.38</v>
      </c>
      <c r="L59">
        <v>3.31</v>
      </c>
      <c r="M59">
        <v>3.32</v>
      </c>
      <c r="N59">
        <v>3.32</v>
      </c>
      <c r="O59">
        <v>7701500</v>
      </c>
    </row>
    <row r="60" spans="2:15">
      <c r="B60" s="7" t="s">
        <v>52</v>
      </c>
      <c r="C60" s="10">
        <v>15458</v>
      </c>
      <c r="D60" s="10">
        <v>16304</v>
      </c>
      <c r="E60" s="10">
        <v>19080</v>
      </c>
      <c r="F60" s="9">
        <v>19865</v>
      </c>
      <c r="I60" s="23">
        <v>41120</v>
      </c>
      <c r="J60">
        <v>3.34</v>
      </c>
      <c r="K60">
        <v>3.36</v>
      </c>
      <c r="L60">
        <v>3.32</v>
      </c>
      <c r="M60">
        <v>3.34</v>
      </c>
      <c r="N60">
        <v>3.34</v>
      </c>
      <c r="O60">
        <v>8591300</v>
      </c>
    </row>
    <row r="61" spans="2:15" ht="24">
      <c r="B61" s="7" t="s">
        <v>53</v>
      </c>
      <c r="C61" s="10">
        <v>19677</v>
      </c>
      <c r="D61" s="10">
        <v>20597</v>
      </c>
      <c r="E61" s="10">
        <v>27283</v>
      </c>
      <c r="F61" s="9">
        <v>27772</v>
      </c>
      <c r="I61" s="23">
        <v>41121</v>
      </c>
      <c r="J61">
        <v>3.36</v>
      </c>
      <c r="K61">
        <v>3.44</v>
      </c>
      <c r="L61">
        <v>3.36</v>
      </c>
      <c r="M61">
        <v>3.37</v>
      </c>
      <c r="N61">
        <v>3.37</v>
      </c>
      <c r="O61">
        <v>7254600</v>
      </c>
    </row>
    <row r="62" spans="2:15" ht="15" thickBot="1">
      <c r="B62" s="18" t="s">
        <v>54</v>
      </c>
      <c r="C62" s="18"/>
      <c r="D62" s="18"/>
      <c r="E62" s="18"/>
      <c r="F62" s="18"/>
      <c r="I62" s="23">
        <v>41122</v>
      </c>
      <c r="J62">
        <v>3.37</v>
      </c>
      <c r="K62">
        <v>3.39</v>
      </c>
      <c r="L62">
        <v>3.34</v>
      </c>
      <c r="M62">
        <v>3.34</v>
      </c>
      <c r="N62">
        <v>3.34</v>
      </c>
      <c r="O62">
        <v>11921800</v>
      </c>
    </row>
    <row r="63" spans="2:15" ht="15" thickTop="1">
      <c r="B63" s="51" t="s">
        <v>55</v>
      </c>
      <c r="C63" s="54">
        <v>5671</v>
      </c>
      <c r="D63" s="54">
        <v>5670</v>
      </c>
      <c r="E63" s="54">
        <v>5669</v>
      </c>
      <c r="F63" s="53">
        <v>5668</v>
      </c>
      <c r="I63" s="23">
        <v>41123</v>
      </c>
      <c r="J63">
        <v>3.36</v>
      </c>
      <c r="K63">
        <v>3.43</v>
      </c>
      <c r="L63">
        <v>3.36</v>
      </c>
      <c r="M63">
        <v>3.43</v>
      </c>
      <c r="N63">
        <v>3.43</v>
      </c>
      <c r="O63">
        <v>3885000</v>
      </c>
    </row>
    <row r="64" spans="2:15">
      <c r="B64" s="59" t="s">
        <v>56</v>
      </c>
      <c r="C64" s="13"/>
      <c r="D64" s="13"/>
      <c r="E64" s="13"/>
      <c r="F64" s="13"/>
      <c r="I64" s="23">
        <v>41124</v>
      </c>
      <c r="J64">
        <v>3.41</v>
      </c>
      <c r="K64">
        <v>3.43</v>
      </c>
      <c r="L64">
        <v>3.36</v>
      </c>
      <c r="M64">
        <v>3.36</v>
      </c>
      <c r="N64">
        <v>3.36</v>
      </c>
      <c r="O64">
        <v>3352600</v>
      </c>
    </row>
    <row r="65" spans="2:15">
      <c r="B65" s="58" t="s">
        <v>57</v>
      </c>
      <c r="C65" s="13"/>
      <c r="D65" s="13"/>
      <c r="E65" s="13"/>
      <c r="F65" s="13"/>
      <c r="I65" s="23">
        <v>41127</v>
      </c>
      <c r="J65">
        <v>3.39</v>
      </c>
      <c r="K65">
        <v>3.39</v>
      </c>
      <c r="L65">
        <v>3.34</v>
      </c>
      <c r="M65">
        <v>3.35</v>
      </c>
      <c r="N65">
        <v>3.35</v>
      </c>
      <c r="O65">
        <v>2113700</v>
      </c>
    </row>
    <row r="66" spans="2:15" ht="24.6">
      <c r="B66" s="58" t="s">
        <v>58</v>
      </c>
      <c r="C66" s="13"/>
      <c r="D66" s="13"/>
      <c r="E66" s="13"/>
      <c r="F66" s="13"/>
      <c r="I66" s="23">
        <v>41128</v>
      </c>
      <c r="J66">
        <v>3.38</v>
      </c>
      <c r="K66">
        <v>3.38</v>
      </c>
      <c r="L66">
        <v>3.3</v>
      </c>
      <c r="M66">
        <v>3.3</v>
      </c>
      <c r="N66">
        <v>3.3</v>
      </c>
      <c r="O66">
        <v>6654500</v>
      </c>
    </row>
    <row r="67" spans="2:15">
      <c r="B67" s="11"/>
      <c r="C67" s="13"/>
      <c r="D67" s="13"/>
      <c r="E67" s="13"/>
      <c r="F67" s="13"/>
      <c r="I67" s="23">
        <v>41129</v>
      </c>
      <c r="J67">
        <v>3.31</v>
      </c>
      <c r="K67">
        <v>3.34</v>
      </c>
      <c r="L67">
        <v>3.28</v>
      </c>
      <c r="M67">
        <v>3.28</v>
      </c>
      <c r="N67">
        <v>3.28</v>
      </c>
      <c r="O67">
        <v>4793000</v>
      </c>
    </row>
    <row r="68" spans="2:15">
      <c r="B68" s="45" t="s">
        <v>1</v>
      </c>
      <c r="I68" s="23">
        <v>41130</v>
      </c>
      <c r="J68">
        <v>3.29</v>
      </c>
      <c r="K68">
        <v>3.38</v>
      </c>
      <c r="L68">
        <v>3.28</v>
      </c>
      <c r="M68">
        <v>3.38</v>
      </c>
      <c r="N68">
        <v>3.38</v>
      </c>
      <c r="O68">
        <v>6374600</v>
      </c>
    </row>
    <row r="69" spans="2:15">
      <c r="B69" s="7" t="s">
        <v>60</v>
      </c>
      <c r="C69" s="10">
        <v>8327</v>
      </c>
      <c r="D69" s="10">
        <v>8229</v>
      </c>
      <c r="E69" s="10">
        <v>8396</v>
      </c>
      <c r="F69" s="9">
        <v>8932</v>
      </c>
      <c r="I69" s="23">
        <v>41131</v>
      </c>
      <c r="J69">
        <v>3.4</v>
      </c>
      <c r="K69">
        <v>3.4</v>
      </c>
      <c r="L69">
        <v>3.36</v>
      </c>
      <c r="M69">
        <v>3.39</v>
      </c>
      <c r="N69">
        <v>3.39</v>
      </c>
      <c r="O69">
        <v>4243800</v>
      </c>
    </row>
    <row r="70" spans="2:15">
      <c r="B70" s="51" t="s">
        <v>61</v>
      </c>
      <c r="C70" s="54">
        <v>5013</v>
      </c>
      <c r="D70" s="54">
        <v>5234</v>
      </c>
      <c r="E70" s="54">
        <v>5690</v>
      </c>
      <c r="F70" s="53">
        <v>5668</v>
      </c>
      <c r="I70" s="23">
        <v>41134</v>
      </c>
      <c r="J70">
        <v>3.39</v>
      </c>
      <c r="K70">
        <v>3.46</v>
      </c>
      <c r="L70">
        <v>3.38</v>
      </c>
      <c r="M70">
        <v>3.46</v>
      </c>
      <c r="N70">
        <v>3.46</v>
      </c>
      <c r="O70">
        <v>3001700</v>
      </c>
    </row>
    <row r="71" spans="2:15">
      <c r="B71" s="51" t="s">
        <v>62</v>
      </c>
      <c r="C71" s="51">
        <v>515</v>
      </c>
      <c r="D71" s="51">
        <v>590</v>
      </c>
      <c r="E71" s="51">
        <v>664</v>
      </c>
      <c r="F71" s="52">
        <v>781</v>
      </c>
      <c r="I71" s="23">
        <v>41135</v>
      </c>
      <c r="J71">
        <v>3.45</v>
      </c>
      <c r="K71">
        <v>3.48</v>
      </c>
      <c r="L71">
        <v>3.42</v>
      </c>
      <c r="M71">
        <v>3.48</v>
      </c>
      <c r="N71">
        <v>3.48</v>
      </c>
      <c r="O71">
        <v>2885700</v>
      </c>
    </row>
    <row r="72" spans="2:15">
      <c r="B72" s="55" t="s">
        <v>63</v>
      </c>
      <c r="C72" s="55">
        <v>440</v>
      </c>
      <c r="D72" s="55">
        <v>511</v>
      </c>
      <c r="E72" s="55">
        <v>567</v>
      </c>
      <c r="F72" s="56">
        <v>661</v>
      </c>
      <c r="I72" s="23">
        <v>41136</v>
      </c>
      <c r="J72">
        <v>3.49</v>
      </c>
      <c r="K72">
        <v>3.49</v>
      </c>
      <c r="L72">
        <v>3.43</v>
      </c>
      <c r="M72">
        <v>3.48</v>
      </c>
      <c r="N72">
        <v>3.48</v>
      </c>
      <c r="O72">
        <v>2682000</v>
      </c>
    </row>
    <row r="73" spans="2:15">
      <c r="B73" s="55" t="s">
        <v>64</v>
      </c>
      <c r="C73" s="55">
        <v>75</v>
      </c>
      <c r="D73" s="55">
        <v>79</v>
      </c>
      <c r="E73" s="55">
        <v>96</v>
      </c>
      <c r="F73" s="56">
        <v>120</v>
      </c>
      <c r="I73" s="23">
        <v>41137</v>
      </c>
      <c r="J73">
        <v>3.47</v>
      </c>
      <c r="K73">
        <v>3.49</v>
      </c>
      <c r="L73">
        <v>3.46</v>
      </c>
      <c r="M73">
        <v>3.48</v>
      </c>
      <c r="N73">
        <v>3.48</v>
      </c>
      <c r="O73">
        <v>1840600</v>
      </c>
    </row>
    <row r="74" spans="2:15" ht="15" thickBot="1">
      <c r="B74" s="15" t="s">
        <v>65</v>
      </c>
      <c r="C74" s="17">
        <v>2800</v>
      </c>
      <c r="D74" s="17">
        <v>2406</v>
      </c>
      <c r="E74" s="17">
        <v>2042</v>
      </c>
      <c r="F74" s="16">
        <v>2483</v>
      </c>
      <c r="I74" s="23">
        <v>41138</v>
      </c>
      <c r="J74">
        <v>3.47</v>
      </c>
      <c r="K74">
        <v>3.5</v>
      </c>
      <c r="L74">
        <v>3.45</v>
      </c>
      <c r="M74">
        <v>3.49</v>
      </c>
      <c r="N74">
        <v>3.49</v>
      </c>
      <c r="O74">
        <v>2189800</v>
      </c>
    </row>
    <row r="75" spans="2:15" ht="15" thickTop="1">
      <c r="B75" s="55" t="s">
        <v>66</v>
      </c>
      <c r="C75" s="55">
        <v>845</v>
      </c>
      <c r="D75" s="55">
        <v>758</v>
      </c>
      <c r="E75" s="55">
        <v>747</v>
      </c>
      <c r="F75" s="56">
        <v>981</v>
      </c>
      <c r="I75" s="23">
        <v>41143</v>
      </c>
      <c r="J75">
        <v>3.49</v>
      </c>
      <c r="K75">
        <v>3.49</v>
      </c>
      <c r="L75">
        <v>3.39</v>
      </c>
      <c r="M75">
        <v>3.4</v>
      </c>
      <c r="N75">
        <v>3.4</v>
      </c>
      <c r="O75">
        <v>2887800</v>
      </c>
    </row>
    <row r="76" spans="2:15">
      <c r="B76" s="51" t="s">
        <v>67</v>
      </c>
      <c r="C76" s="51">
        <v>280</v>
      </c>
      <c r="D76" s="51">
        <v>291</v>
      </c>
      <c r="E76" s="51">
        <v>381</v>
      </c>
      <c r="F76" s="52">
        <v>171</v>
      </c>
      <c r="I76" s="23">
        <v>41144</v>
      </c>
      <c r="J76">
        <v>3.41</v>
      </c>
      <c r="K76">
        <v>3.42</v>
      </c>
      <c r="L76">
        <v>3.39</v>
      </c>
      <c r="M76">
        <v>3.39</v>
      </c>
      <c r="N76">
        <v>3.39</v>
      </c>
      <c r="O76">
        <v>1251800</v>
      </c>
    </row>
    <row r="77" spans="2:15" ht="15" thickBot="1">
      <c r="B77" s="15" t="s">
        <v>68</v>
      </c>
      <c r="C77" s="17">
        <v>1675</v>
      </c>
      <c r="D77" s="17">
        <v>1357</v>
      </c>
      <c r="E77" s="15">
        <v>914</v>
      </c>
      <c r="F77" s="16">
        <v>1330</v>
      </c>
      <c r="G77" s="20"/>
      <c r="H77" s="20"/>
      <c r="I77" s="23">
        <v>41145</v>
      </c>
      <c r="J77">
        <v>3.41</v>
      </c>
      <c r="K77">
        <v>3.43</v>
      </c>
      <c r="L77">
        <v>3.36</v>
      </c>
      <c r="M77">
        <v>3.36</v>
      </c>
      <c r="N77">
        <v>3.36</v>
      </c>
      <c r="O77">
        <v>3264800</v>
      </c>
    </row>
    <row r="78" spans="2:15" ht="15" thickTop="1">
      <c r="B78" s="51" t="s">
        <v>69</v>
      </c>
      <c r="C78" s="51">
        <v>11</v>
      </c>
      <c r="D78" s="51">
        <v>48</v>
      </c>
      <c r="E78" s="51">
        <v>49</v>
      </c>
      <c r="F78" s="52">
        <v>98</v>
      </c>
      <c r="I78" s="23">
        <v>41148</v>
      </c>
      <c r="J78">
        <v>3.36</v>
      </c>
      <c r="K78">
        <v>3.37</v>
      </c>
      <c r="L78">
        <v>3.35</v>
      </c>
      <c r="M78">
        <v>3.36</v>
      </c>
      <c r="N78">
        <v>3.36</v>
      </c>
      <c r="O78">
        <v>1376000</v>
      </c>
    </row>
    <row r="79" spans="2:15">
      <c r="B79" s="51" t="s">
        <v>70</v>
      </c>
      <c r="C79" s="51">
        <v>-89</v>
      </c>
      <c r="D79" s="51">
        <v>-75</v>
      </c>
      <c r="E79" s="51">
        <v>-38</v>
      </c>
      <c r="F79" s="52">
        <v>-32</v>
      </c>
      <c r="I79" s="23">
        <v>41149</v>
      </c>
      <c r="J79">
        <v>3.36</v>
      </c>
      <c r="K79">
        <v>3.37</v>
      </c>
      <c r="L79">
        <v>3.35</v>
      </c>
      <c r="M79">
        <v>3.36</v>
      </c>
      <c r="N79">
        <v>3.36</v>
      </c>
      <c r="O79">
        <v>1430400</v>
      </c>
    </row>
    <row r="80" spans="2:15">
      <c r="B80" s="51" t="s">
        <v>229</v>
      </c>
      <c r="C80" s="57" t="s">
        <v>79</v>
      </c>
      <c r="D80" s="57" t="s">
        <v>79</v>
      </c>
      <c r="E80" s="57" t="s">
        <v>79</v>
      </c>
      <c r="F80" s="52">
        <v>21</v>
      </c>
      <c r="I80" s="23">
        <v>41150</v>
      </c>
      <c r="J80">
        <v>3.35</v>
      </c>
      <c r="K80">
        <v>3.35</v>
      </c>
      <c r="L80">
        <v>3.3</v>
      </c>
      <c r="M80">
        <v>3.3</v>
      </c>
      <c r="N80">
        <v>3.3</v>
      </c>
      <c r="O80">
        <v>5503500</v>
      </c>
    </row>
    <row r="81" spans="2:15">
      <c r="B81" s="51" t="s">
        <v>71</v>
      </c>
      <c r="C81" s="51">
        <v>234</v>
      </c>
      <c r="D81" s="51">
        <v>229</v>
      </c>
      <c r="E81" s="51">
        <v>642</v>
      </c>
      <c r="F81" s="53">
        <v>1764</v>
      </c>
      <c r="I81" s="23">
        <v>41151</v>
      </c>
      <c r="J81">
        <v>3.33</v>
      </c>
      <c r="K81">
        <v>3.53</v>
      </c>
      <c r="L81">
        <v>3.33</v>
      </c>
      <c r="M81">
        <v>3.53</v>
      </c>
      <c r="N81">
        <v>3.53</v>
      </c>
      <c r="O81">
        <v>12450100</v>
      </c>
    </row>
    <row r="82" spans="2:15">
      <c r="B82" s="51" t="s">
        <v>72</v>
      </c>
      <c r="C82" s="51">
        <v>52</v>
      </c>
      <c r="D82" s="51">
        <v>35</v>
      </c>
      <c r="E82" s="51">
        <v>36</v>
      </c>
      <c r="F82" s="52">
        <v>184</v>
      </c>
      <c r="I82" s="23">
        <v>41155</v>
      </c>
      <c r="J82">
        <v>3.53</v>
      </c>
      <c r="K82">
        <v>3.53</v>
      </c>
      <c r="L82">
        <v>3.47</v>
      </c>
      <c r="M82">
        <v>3.51</v>
      </c>
      <c r="N82">
        <v>3.51</v>
      </c>
      <c r="O82">
        <v>4528600</v>
      </c>
    </row>
    <row r="83" spans="2:15">
      <c r="B83" s="51" t="s">
        <v>73</v>
      </c>
      <c r="C83" s="51">
        <v>0</v>
      </c>
      <c r="D83" s="51">
        <v>0</v>
      </c>
      <c r="E83" s="51">
        <v>0</v>
      </c>
      <c r="F83" s="52">
        <v>93</v>
      </c>
      <c r="I83" s="23">
        <v>41156</v>
      </c>
      <c r="J83">
        <v>3.52</v>
      </c>
      <c r="K83">
        <v>3.57</v>
      </c>
      <c r="L83">
        <v>3.5</v>
      </c>
      <c r="M83">
        <v>3.57</v>
      </c>
      <c r="N83">
        <v>3.57</v>
      </c>
      <c r="O83">
        <v>2901600</v>
      </c>
    </row>
    <row r="84" spans="2:15" ht="15" thickBot="1">
      <c r="B84" s="15" t="s">
        <v>74</v>
      </c>
      <c r="C84" s="17">
        <v>1779</v>
      </c>
      <c r="D84" s="17">
        <v>1524</v>
      </c>
      <c r="E84" s="17">
        <v>1530</v>
      </c>
      <c r="F84" s="16">
        <v>3091</v>
      </c>
      <c r="G84" s="20"/>
      <c r="H84" s="20"/>
      <c r="I84" s="23">
        <v>41157</v>
      </c>
      <c r="J84">
        <v>3.56</v>
      </c>
      <c r="K84">
        <v>3.56</v>
      </c>
      <c r="L84">
        <v>3.51</v>
      </c>
      <c r="M84">
        <v>3.53</v>
      </c>
      <c r="N84">
        <v>3.53</v>
      </c>
      <c r="O84">
        <v>6715000</v>
      </c>
    </row>
    <row r="85" spans="2:15" ht="15" thickTop="1">
      <c r="B85" s="51" t="s">
        <v>75</v>
      </c>
      <c r="C85" s="51">
        <v>-182</v>
      </c>
      <c r="D85" s="51">
        <v>-384</v>
      </c>
      <c r="E85" s="51">
        <v>-287</v>
      </c>
      <c r="F85" s="52">
        <v>-290</v>
      </c>
      <c r="I85" s="23">
        <v>41158</v>
      </c>
      <c r="J85">
        <v>3.52</v>
      </c>
      <c r="K85">
        <v>3.54</v>
      </c>
      <c r="L85">
        <v>3.48</v>
      </c>
      <c r="M85">
        <v>3.51</v>
      </c>
      <c r="N85">
        <v>3.51</v>
      </c>
      <c r="O85">
        <v>5662800</v>
      </c>
    </row>
    <row r="86" spans="2:15">
      <c r="B86" s="55" t="s">
        <v>76</v>
      </c>
      <c r="C86" s="55">
        <v>428</v>
      </c>
      <c r="D86" s="55">
        <v>373</v>
      </c>
      <c r="E86" s="55">
        <v>313</v>
      </c>
      <c r="F86" s="56">
        <v>74</v>
      </c>
      <c r="I86" s="23">
        <v>41159</v>
      </c>
      <c r="J86">
        <v>3.52</v>
      </c>
      <c r="K86">
        <v>3.55</v>
      </c>
      <c r="L86">
        <v>3.49</v>
      </c>
      <c r="M86">
        <v>3.49</v>
      </c>
      <c r="N86">
        <v>3.49</v>
      </c>
      <c r="O86">
        <v>5405400</v>
      </c>
    </row>
    <row r="87" spans="2:15">
      <c r="B87" s="55" t="s">
        <v>77</v>
      </c>
      <c r="C87" s="55">
        <v>37</v>
      </c>
      <c r="D87" s="55">
        <v>37</v>
      </c>
      <c r="E87" s="55">
        <v>-2</v>
      </c>
      <c r="F87" s="56">
        <v>66</v>
      </c>
      <c r="I87" s="23">
        <v>41162</v>
      </c>
      <c r="J87">
        <v>3.53</v>
      </c>
      <c r="K87">
        <v>3.55</v>
      </c>
      <c r="L87">
        <v>3.49</v>
      </c>
      <c r="M87">
        <v>3.55</v>
      </c>
      <c r="N87">
        <v>3.55</v>
      </c>
      <c r="O87">
        <v>2756500</v>
      </c>
    </row>
    <row r="88" spans="2:15">
      <c r="B88" s="55" t="s">
        <v>78</v>
      </c>
      <c r="C88" s="55">
        <v>-283</v>
      </c>
      <c r="D88" s="55">
        <v>-27</v>
      </c>
      <c r="E88" s="55">
        <v>-23</v>
      </c>
      <c r="F88" s="56">
        <v>150</v>
      </c>
      <c r="I88" s="23">
        <v>41163</v>
      </c>
      <c r="J88">
        <v>3.53</v>
      </c>
      <c r="K88">
        <v>3.54</v>
      </c>
      <c r="L88">
        <v>3.5</v>
      </c>
      <c r="M88">
        <v>3.53</v>
      </c>
      <c r="N88">
        <v>3.53</v>
      </c>
      <c r="O88">
        <v>2921900</v>
      </c>
    </row>
    <row r="89" spans="2:15">
      <c r="B89" s="51" t="s">
        <v>44</v>
      </c>
      <c r="C89" s="51">
        <v>-19</v>
      </c>
      <c r="D89" s="51">
        <v>-48</v>
      </c>
      <c r="E89" s="51">
        <v>-15</v>
      </c>
      <c r="F89" s="52">
        <v>-79</v>
      </c>
      <c r="I89" s="23">
        <v>41164</v>
      </c>
      <c r="J89">
        <v>3.52</v>
      </c>
      <c r="K89">
        <v>3.54</v>
      </c>
      <c r="L89">
        <v>3.48</v>
      </c>
      <c r="M89">
        <v>3.5</v>
      </c>
      <c r="N89">
        <v>3.5</v>
      </c>
      <c r="O89">
        <v>2952500</v>
      </c>
    </row>
    <row r="90" spans="2:15">
      <c r="B90" s="51" t="s">
        <v>80</v>
      </c>
      <c r="C90" s="51">
        <v>-13</v>
      </c>
      <c r="D90" s="51">
        <v>0</v>
      </c>
      <c r="E90" s="51">
        <v>0</v>
      </c>
      <c r="F90" s="52">
        <v>0</v>
      </c>
      <c r="G90" s="20"/>
      <c r="H90" s="20"/>
      <c r="I90" s="23">
        <v>41165</v>
      </c>
      <c r="J90">
        <v>3.5</v>
      </c>
      <c r="K90">
        <v>3.62</v>
      </c>
      <c r="L90">
        <v>3.49</v>
      </c>
      <c r="M90">
        <v>3.62</v>
      </c>
      <c r="N90">
        <v>3.62</v>
      </c>
      <c r="O90">
        <v>5712700</v>
      </c>
    </row>
    <row r="91" spans="2:15" ht="24.6" thickBot="1">
      <c r="B91" s="15" t="s">
        <v>81</v>
      </c>
      <c r="C91" s="17">
        <v>1603</v>
      </c>
      <c r="D91" s="17">
        <v>1189</v>
      </c>
      <c r="E91" s="17">
        <v>1258</v>
      </c>
      <c r="F91" s="16">
        <v>2880</v>
      </c>
      <c r="G91" s="20"/>
      <c r="H91" s="20"/>
      <c r="I91" s="23">
        <v>41166</v>
      </c>
      <c r="J91">
        <v>3.62</v>
      </c>
      <c r="K91">
        <v>3.72</v>
      </c>
      <c r="L91">
        <v>3.62</v>
      </c>
      <c r="M91">
        <v>3.72</v>
      </c>
      <c r="N91">
        <v>3.72</v>
      </c>
      <c r="O91">
        <v>4916000</v>
      </c>
    </row>
    <row r="92" spans="2:15" ht="25.2" thickTop="1" thickBot="1">
      <c r="B92" s="15" t="s">
        <v>82</v>
      </c>
      <c r="C92" s="17">
        <v>1603</v>
      </c>
      <c r="D92" s="17">
        <v>1189</v>
      </c>
      <c r="E92" s="17">
        <v>1258</v>
      </c>
      <c r="F92" s="16">
        <v>2880</v>
      </c>
      <c r="I92" s="23">
        <v>41170</v>
      </c>
      <c r="J92">
        <v>3.72</v>
      </c>
      <c r="K92">
        <v>3.78</v>
      </c>
      <c r="L92">
        <v>3.65</v>
      </c>
      <c r="M92">
        <v>3.65</v>
      </c>
      <c r="N92">
        <v>3.65</v>
      </c>
      <c r="O92">
        <v>5878300</v>
      </c>
    </row>
    <row r="93" spans="2:15" ht="25.2" thickTop="1">
      <c r="B93" s="51" t="s">
        <v>83</v>
      </c>
      <c r="C93" s="54">
        <v>5672</v>
      </c>
      <c r="D93" s="54">
        <v>5671</v>
      </c>
      <c r="E93" s="54">
        <v>5673</v>
      </c>
      <c r="F93" s="53">
        <v>5672</v>
      </c>
      <c r="I93" s="23">
        <v>41171</v>
      </c>
      <c r="J93">
        <v>3.65</v>
      </c>
      <c r="K93">
        <v>3.69</v>
      </c>
      <c r="L93">
        <v>3.57</v>
      </c>
      <c r="M93">
        <v>3.69</v>
      </c>
      <c r="N93">
        <v>3.69</v>
      </c>
      <c r="O93">
        <v>5630800</v>
      </c>
    </row>
    <row r="94" spans="2:15">
      <c r="B94" s="51" t="s">
        <v>84</v>
      </c>
      <c r="C94" s="51">
        <v>0.28000000000000003</v>
      </c>
      <c r="D94" s="51">
        <v>0.21</v>
      </c>
      <c r="E94" s="51">
        <v>0.22</v>
      </c>
      <c r="F94" s="52">
        <v>0.51</v>
      </c>
      <c r="I94" s="23">
        <v>41172</v>
      </c>
      <c r="J94">
        <v>3.65</v>
      </c>
      <c r="K94">
        <v>3.67</v>
      </c>
      <c r="L94">
        <v>3.47</v>
      </c>
      <c r="M94">
        <v>3.5</v>
      </c>
      <c r="N94">
        <v>3.5</v>
      </c>
      <c r="O94">
        <v>7779400</v>
      </c>
    </row>
    <row r="95" spans="2:15">
      <c r="B95" s="51" t="s">
        <v>85</v>
      </c>
      <c r="C95" s="51">
        <v>0.28000000000000003</v>
      </c>
      <c r="D95" s="51">
        <v>0.21</v>
      </c>
      <c r="E95" s="51">
        <v>0.22</v>
      </c>
      <c r="F95" s="52">
        <v>0.51</v>
      </c>
      <c r="I95" s="23">
        <v>41173</v>
      </c>
      <c r="J95">
        <v>3.52</v>
      </c>
      <c r="K95">
        <v>3.56</v>
      </c>
      <c r="L95">
        <v>3.43</v>
      </c>
      <c r="M95">
        <v>3.5</v>
      </c>
      <c r="N95">
        <v>3.5</v>
      </c>
      <c r="O95">
        <v>7204200</v>
      </c>
    </row>
    <row r="96" spans="2:15">
      <c r="B96" s="59" t="s">
        <v>56</v>
      </c>
      <c r="C96" s="13"/>
      <c r="D96" s="13"/>
      <c r="E96" s="13"/>
      <c r="F96" s="13"/>
      <c r="I96" s="23">
        <v>41176</v>
      </c>
      <c r="J96">
        <v>3.45</v>
      </c>
      <c r="K96">
        <v>3.46</v>
      </c>
      <c r="L96">
        <v>3.4</v>
      </c>
      <c r="M96">
        <v>3.4</v>
      </c>
      <c r="N96">
        <v>3.4</v>
      </c>
      <c r="O96">
        <v>6862400</v>
      </c>
    </row>
    <row r="97" spans="2:15">
      <c r="B97" s="58" t="s">
        <v>57</v>
      </c>
      <c r="C97" s="13"/>
      <c r="D97" s="13"/>
      <c r="E97" s="13"/>
      <c r="F97" s="13"/>
      <c r="I97" s="23">
        <v>41177</v>
      </c>
      <c r="J97">
        <v>3.4</v>
      </c>
      <c r="K97">
        <v>3.45</v>
      </c>
      <c r="L97">
        <v>3.38</v>
      </c>
      <c r="M97">
        <v>3.43</v>
      </c>
      <c r="N97">
        <v>3.43</v>
      </c>
      <c r="O97">
        <v>4092300</v>
      </c>
    </row>
    <row r="98" spans="2:15" ht="24.6">
      <c r="B98" s="58" t="s">
        <v>58</v>
      </c>
      <c r="C98" s="13"/>
      <c r="D98" s="13"/>
      <c r="E98" s="13"/>
      <c r="F98" s="13"/>
      <c r="G98" s="20"/>
      <c r="H98" s="20"/>
      <c r="I98" s="23">
        <v>41178</v>
      </c>
      <c r="J98">
        <v>3.43</v>
      </c>
      <c r="K98">
        <v>3.43</v>
      </c>
      <c r="L98">
        <v>3.35</v>
      </c>
      <c r="M98">
        <v>3.38</v>
      </c>
      <c r="N98">
        <v>3.38</v>
      </c>
      <c r="O98">
        <v>4815600</v>
      </c>
    </row>
    <row r="99" spans="2:15">
      <c r="I99" s="23">
        <v>41179</v>
      </c>
      <c r="J99">
        <v>3.38</v>
      </c>
      <c r="K99">
        <v>3.41</v>
      </c>
      <c r="L99">
        <v>3.35</v>
      </c>
      <c r="M99">
        <v>3.37</v>
      </c>
      <c r="N99">
        <v>3.37</v>
      </c>
      <c r="O99">
        <v>5496400</v>
      </c>
    </row>
    <row r="100" spans="2:15">
      <c r="B100" s="45" t="s">
        <v>86</v>
      </c>
      <c r="I100" s="23">
        <v>41180</v>
      </c>
      <c r="J100">
        <v>3.38</v>
      </c>
      <c r="K100">
        <v>3.5</v>
      </c>
      <c r="L100">
        <v>3.36</v>
      </c>
      <c r="M100">
        <v>3.5</v>
      </c>
      <c r="N100">
        <v>3.5</v>
      </c>
      <c r="O100">
        <v>8296800</v>
      </c>
    </row>
    <row r="101" spans="2:15">
      <c r="B101" s="6"/>
      <c r="C101" s="12">
        <v>2016</v>
      </c>
      <c r="D101" s="5">
        <v>2015</v>
      </c>
      <c r="E101" s="5">
        <v>2014</v>
      </c>
      <c r="F101" s="5">
        <v>2013</v>
      </c>
      <c r="I101" s="23">
        <v>41183</v>
      </c>
      <c r="J101">
        <v>3.49</v>
      </c>
      <c r="K101">
        <v>3.62</v>
      </c>
      <c r="L101">
        <v>3.46</v>
      </c>
      <c r="M101">
        <v>3.59</v>
      </c>
      <c r="N101">
        <v>3.59</v>
      </c>
      <c r="O101">
        <v>6619300</v>
      </c>
    </row>
    <row r="102" spans="2:15" ht="15" thickBot="1">
      <c r="B102" s="18" t="s">
        <v>87</v>
      </c>
      <c r="C102" s="18"/>
      <c r="D102" s="18"/>
      <c r="E102" s="18"/>
      <c r="F102" s="18"/>
      <c r="I102" s="23">
        <v>41184</v>
      </c>
      <c r="J102">
        <v>3.6</v>
      </c>
      <c r="K102">
        <v>3.68</v>
      </c>
      <c r="L102">
        <v>3.6</v>
      </c>
      <c r="M102">
        <v>3.68</v>
      </c>
      <c r="N102">
        <v>3.68</v>
      </c>
      <c r="O102">
        <v>5367800</v>
      </c>
    </row>
    <row r="103" spans="2:15" ht="15" thickTop="1">
      <c r="B103" s="55" t="s">
        <v>88</v>
      </c>
      <c r="C103" s="61">
        <v>1766</v>
      </c>
      <c r="D103" s="61">
        <v>1524</v>
      </c>
      <c r="E103" s="61">
        <v>1530</v>
      </c>
      <c r="F103" s="60">
        <v>3091</v>
      </c>
      <c r="I103" s="23">
        <v>41185</v>
      </c>
      <c r="J103">
        <v>3.67</v>
      </c>
      <c r="K103">
        <v>3.73</v>
      </c>
      <c r="L103">
        <v>3.67</v>
      </c>
      <c r="M103">
        <v>3.72</v>
      </c>
      <c r="N103">
        <v>3.72</v>
      </c>
      <c r="O103">
        <v>7620400</v>
      </c>
    </row>
    <row r="104" spans="2:15">
      <c r="B104" s="51" t="s">
        <v>89</v>
      </c>
      <c r="C104" s="51">
        <v>440</v>
      </c>
      <c r="D104" s="51">
        <v>511</v>
      </c>
      <c r="E104" s="51">
        <v>567</v>
      </c>
      <c r="F104" s="52">
        <v>661</v>
      </c>
      <c r="I104" s="23">
        <v>41186</v>
      </c>
      <c r="J104">
        <v>3.7</v>
      </c>
      <c r="K104">
        <v>3.78</v>
      </c>
      <c r="L104">
        <v>3.69</v>
      </c>
      <c r="M104">
        <v>3.78</v>
      </c>
      <c r="N104">
        <v>3.78</v>
      </c>
      <c r="O104">
        <v>6964800</v>
      </c>
    </row>
    <row r="105" spans="2:15">
      <c r="B105" s="51" t="s">
        <v>90</v>
      </c>
      <c r="C105" s="51">
        <v>75</v>
      </c>
      <c r="D105" s="51">
        <v>79</v>
      </c>
      <c r="E105" s="51">
        <v>96</v>
      </c>
      <c r="F105" s="52">
        <v>120</v>
      </c>
      <c r="I105" s="23">
        <v>41187</v>
      </c>
      <c r="J105">
        <v>3.78</v>
      </c>
      <c r="K105">
        <v>3.8</v>
      </c>
      <c r="L105">
        <v>3.75</v>
      </c>
      <c r="M105">
        <v>3.78</v>
      </c>
      <c r="N105">
        <v>3.78</v>
      </c>
      <c r="O105">
        <v>3722000</v>
      </c>
    </row>
    <row r="106" spans="2:15">
      <c r="B106" s="55" t="s">
        <v>91</v>
      </c>
      <c r="C106" s="55">
        <v>515</v>
      </c>
      <c r="D106" s="55">
        <v>590</v>
      </c>
      <c r="E106" s="55">
        <v>664</v>
      </c>
      <c r="F106" s="56">
        <v>781</v>
      </c>
      <c r="I106" s="23">
        <v>41190</v>
      </c>
      <c r="J106">
        <v>3.75</v>
      </c>
      <c r="K106">
        <v>3.8</v>
      </c>
      <c r="L106">
        <v>3.72</v>
      </c>
      <c r="M106">
        <v>3.8</v>
      </c>
      <c r="N106">
        <v>3.8</v>
      </c>
      <c r="O106">
        <v>4415700</v>
      </c>
    </row>
    <row r="107" spans="2:15">
      <c r="B107" s="55" t="s">
        <v>92</v>
      </c>
      <c r="C107" s="55">
        <v>-351</v>
      </c>
      <c r="D107" s="55">
        <v>-413</v>
      </c>
      <c r="E107" s="55">
        <v>-370</v>
      </c>
      <c r="F107" s="60">
        <v>-1631</v>
      </c>
      <c r="I107" s="23">
        <v>41191</v>
      </c>
      <c r="J107">
        <v>3.8</v>
      </c>
      <c r="K107">
        <v>3.81</v>
      </c>
      <c r="L107">
        <v>3.76</v>
      </c>
      <c r="M107">
        <v>3.8</v>
      </c>
      <c r="N107">
        <v>3.8</v>
      </c>
      <c r="O107">
        <v>9076300</v>
      </c>
    </row>
    <row r="108" spans="2:15">
      <c r="B108" s="51" t="s">
        <v>93</v>
      </c>
      <c r="C108" s="54">
        <v>1930</v>
      </c>
      <c r="D108" s="54">
        <v>1701</v>
      </c>
      <c r="E108" s="54">
        <v>1824</v>
      </c>
      <c r="F108" s="53">
        <v>2241</v>
      </c>
      <c r="G108" s="20"/>
      <c r="H108" s="20"/>
      <c r="I108" s="23">
        <v>41192</v>
      </c>
      <c r="J108">
        <v>3.77</v>
      </c>
      <c r="K108">
        <v>3.77</v>
      </c>
      <c r="L108">
        <v>3.62</v>
      </c>
      <c r="M108">
        <v>3.62</v>
      </c>
      <c r="N108">
        <v>3.62</v>
      </c>
      <c r="O108">
        <v>4858300</v>
      </c>
    </row>
    <row r="109" spans="2:15">
      <c r="B109" s="51" t="s">
        <v>94</v>
      </c>
      <c r="C109" s="51">
        <v>0</v>
      </c>
      <c r="D109" s="51">
        <v>0</v>
      </c>
      <c r="E109" s="51">
        <v>0</v>
      </c>
      <c r="F109" s="52">
        <v>0</v>
      </c>
      <c r="I109" s="23">
        <v>41193</v>
      </c>
      <c r="J109">
        <v>3.62</v>
      </c>
      <c r="K109">
        <v>3.65</v>
      </c>
      <c r="L109">
        <v>3.62</v>
      </c>
      <c r="M109">
        <v>3.62</v>
      </c>
      <c r="N109">
        <v>3.62</v>
      </c>
      <c r="O109">
        <v>2243200</v>
      </c>
    </row>
    <row r="110" spans="2:15">
      <c r="B110" s="55" t="s">
        <v>95</v>
      </c>
      <c r="C110" s="55">
        <v>42</v>
      </c>
      <c r="D110" s="55">
        <v>-195</v>
      </c>
      <c r="E110" s="55">
        <v>-82</v>
      </c>
      <c r="F110" s="56">
        <v>-41</v>
      </c>
      <c r="I110" s="23">
        <v>41194</v>
      </c>
      <c r="J110">
        <v>3.62</v>
      </c>
      <c r="K110">
        <v>3.72</v>
      </c>
      <c r="L110">
        <v>3.62</v>
      </c>
      <c r="M110">
        <v>3.63</v>
      </c>
      <c r="N110">
        <v>3.63</v>
      </c>
      <c r="O110">
        <v>2388800</v>
      </c>
    </row>
    <row r="111" spans="2:15">
      <c r="B111" s="55" t="s">
        <v>96</v>
      </c>
      <c r="C111" s="55">
        <v>-10</v>
      </c>
      <c r="D111" s="55">
        <v>-13</v>
      </c>
      <c r="E111" s="55">
        <v>-20</v>
      </c>
      <c r="F111" s="56">
        <v>-2</v>
      </c>
      <c r="I111" s="23">
        <v>41197</v>
      </c>
      <c r="J111">
        <v>3.63</v>
      </c>
      <c r="K111">
        <v>3.65</v>
      </c>
      <c r="L111">
        <v>3.6</v>
      </c>
      <c r="M111">
        <v>3.63</v>
      </c>
      <c r="N111">
        <v>3.63</v>
      </c>
      <c r="O111">
        <v>2731300</v>
      </c>
    </row>
    <row r="112" spans="2:15">
      <c r="B112" s="55" t="s">
        <v>97</v>
      </c>
      <c r="C112" s="55">
        <v>198</v>
      </c>
      <c r="D112" s="55">
        <v>161</v>
      </c>
      <c r="E112" s="55">
        <v>225</v>
      </c>
      <c r="F112" s="56">
        <v>111</v>
      </c>
      <c r="I112" s="23">
        <v>41198</v>
      </c>
      <c r="J112">
        <v>3.63</v>
      </c>
      <c r="K112">
        <v>3.64</v>
      </c>
      <c r="L112">
        <v>3.6</v>
      </c>
      <c r="M112">
        <v>3.62</v>
      </c>
      <c r="N112">
        <v>3.62</v>
      </c>
      <c r="O112">
        <v>3823000</v>
      </c>
    </row>
    <row r="113" spans="2:15">
      <c r="B113" s="55" t="s">
        <v>98</v>
      </c>
      <c r="C113" s="55">
        <v>-7</v>
      </c>
      <c r="D113" s="55">
        <v>-14</v>
      </c>
      <c r="E113" s="55">
        <v>3</v>
      </c>
      <c r="F113" s="56">
        <v>67</v>
      </c>
      <c r="I113" s="23">
        <v>41199</v>
      </c>
      <c r="J113">
        <v>3.63</v>
      </c>
      <c r="K113">
        <v>3.65</v>
      </c>
      <c r="L113">
        <v>3.58</v>
      </c>
      <c r="M113">
        <v>3.62</v>
      </c>
      <c r="N113">
        <v>3.62</v>
      </c>
      <c r="O113">
        <v>7459800</v>
      </c>
    </row>
    <row r="114" spans="2:15">
      <c r="B114" s="51" t="s">
        <v>99</v>
      </c>
      <c r="C114" s="51">
        <v>222</v>
      </c>
      <c r="D114" s="51">
        <v>-61</v>
      </c>
      <c r="E114" s="51">
        <v>126</v>
      </c>
      <c r="F114" s="52">
        <v>135</v>
      </c>
      <c r="I114" s="23">
        <v>41200</v>
      </c>
      <c r="J114">
        <v>3.61</v>
      </c>
      <c r="K114">
        <v>3.66</v>
      </c>
      <c r="L114">
        <v>3.58</v>
      </c>
      <c r="M114">
        <v>3.66</v>
      </c>
      <c r="N114">
        <v>3.66</v>
      </c>
      <c r="O114">
        <v>4763700</v>
      </c>
    </row>
    <row r="115" spans="2:15">
      <c r="B115" s="7" t="s">
        <v>100</v>
      </c>
      <c r="C115" s="10">
        <v>2153</v>
      </c>
      <c r="D115" s="10">
        <v>1641</v>
      </c>
      <c r="E115" s="10">
        <v>1950</v>
      </c>
      <c r="F115" s="9">
        <v>2376</v>
      </c>
      <c r="I115" s="23">
        <v>41201</v>
      </c>
      <c r="J115">
        <v>3.64</v>
      </c>
      <c r="K115">
        <v>3.68</v>
      </c>
      <c r="L115">
        <v>3.58</v>
      </c>
      <c r="M115">
        <v>3.59</v>
      </c>
      <c r="N115">
        <v>3.59</v>
      </c>
      <c r="O115">
        <v>5151800</v>
      </c>
    </row>
    <row r="116" spans="2:15" ht="15" thickBot="1">
      <c r="B116" s="18" t="s">
        <v>101</v>
      </c>
      <c r="C116" s="18"/>
      <c r="D116" s="18"/>
      <c r="E116" s="18"/>
      <c r="F116" s="18"/>
      <c r="I116" s="23">
        <v>41204</v>
      </c>
      <c r="J116">
        <v>3.58</v>
      </c>
      <c r="K116">
        <v>3.59</v>
      </c>
      <c r="L116">
        <v>3.55</v>
      </c>
      <c r="M116">
        <v>3.56</v>
      </c>
      <c r="N116">
        <v>3.56</v>
      </c>
      <c r="O116">
        <v>2725100</v>
      </c>
    </row>
    <row r="117" spans="2:15" ht="15" thickTop="1">
      <c r="B117" s="51" t="s">
        <v>102</v>
      </c>
      <c r="C117" s="51">
        <v>-459</v>
      </c>
      <c r="D117" s="51">
        <v>-330</v>
      </c>
      <c r="E117" s="51">
        <v>-322</v>
      </c>
      <c r="F117" s="52">
        <v>-484</v>
      </c>
      <c r="I117" s="23">
        <v>41205</v>
      </c>
      <c r="J117">
        <v>3.56</v>
      </c>
      <c r="K117">
        <v>3.57</v>
      </c>
      <c r="L117">
        <v>3.52</v>
      </c>
      <c r="M117">
        <v>3.54</v>
      </c>
      <c r="N117">
        <v>3.54</v>
      </c>
      <c r="O117">
        <v>2382500</v>
      </c>
    </row>
    <row r="118" spans="2:15">
      <c r="B118" s="51" t="s">
        <v>103</v>
      </c>
      <c r="C118" s="51">
        <v>48</v>
      </c>
      <c r="D118" s="51">
        <v>2</v>
      </c>
      <c r="E118" s="51">
        <v>179</v>
      </c>
      <c r="F118" s="53">
        <v>1738</v>
      </c>
      <c r="I118" s="23">
        <v>41206</v>
      </c>
      <c r="J118">
        <v>3.54</v>
      </c>
      <c r="K118">
        <v>3.56</v>
      </c>
      <c r="L118">
        <v>3.52</v>
      </c>
      <c r="M118">
        <v>3.54</v>
      </c>
      <c r="N118">
        <v>3.54</v>
      </c>
      <c r="O118">
        <v>1269000</v>
      </c>
    </row>
    <row r="119" spans="2:15">
      <c r="B119" s="51" t="s">
        <v>104</v>
      </c>
      <c r="C119" s="54">
        <v>-1416</v>
      </c>
      <c r="D119" s="54">
        <v>-1827</v>
      </c>
      <c r="E119" s="54">
        <v>-2531</v>
      </c>
      <c r="F119" s="53">
        <v>-3117</v>
      </c>
      <c r="I119" s="23">
        <v>41207</v>
      </c>
      <c r="J119">
        <v>3.54</v>
      </c>
      <c r="K119">
        <v>3.58</v>
      </c>
      <c r="L119">
        <v>3.5</v>
      </c>
      <c r="M119">
        <v>3.54</v>
      </c>
      <c r="N119">
        <v>3.54</v>
      </c>
      <c r="O119">
        <v>3080100</v>
      </c>
    </row>
    <row r="120" spans="2:15">
      <c r="B120" s="51" t="s">
        <v>105</v>
      </c>
      <c r="C120" s="51">
        <v>2</v>
      </c>
      <c r="D120" s="51">
        <v>2</v>
      </c>
      <c r="E120" s="51">
        <v>34</v>
      </c>
      <c r="F120" s="52">
        <v>334</v>
      </c>
      <c r="I120" s="23">
        <v>41211</v>
      </c>
      <c r="J120">
        <v>3.54</v>
      </c>
      <c r="K120">
        <v>3.54</v>
      </c>
      <c r="L120">
        <v>3.45</v>
      </c>
      <c r="M120">
        <v>3.48</v>
      </c>
      <c r="N120">
        <v>3.48</v>
      </c>
      <c r="O120">
        <v>4048300</v>
      </c>
    </row>
    <row r="121" spans="2:15">
      <c r="B121" s="51" t="s">
        <v>106</v>
      </c>
      <c r="C121" s="51">
        <v>0</v>
      </c>
      <c r="D121" s="51">
        <v>0</v>
      </c>
      <c r="E121" s="51">
        <v>-61</v>
      </c>
      <c r="F121" s="52">
        <v>0</v>
      </c>
      <c r="I121" s="23">
        <v>41212</v>
      </c>
      <c r="J121">
        <v>3.48</v>
      </c>
      <c r="K121">
        <v>3.52</v>
      </c>
      <c r="L121">
        <v>3.48</v>
      </c>
      <c r="M121">
        <v>3.52</v>
      </c>
      <c r="N121">
        <v>3.52</v>
      </c>
      <c r="O121">
        <v>2046000</v>
      </c>
    </row>
    <row r="122" spans="2:15">
      <c r="B122" s="51" t="s">
        <v>107</v>
      </c>
      <c r="C122" s="51">
        <v>0</v>
      </c>
      <c r="D122" s="51">
        <v>-33</v>
      </c>
      <c r="E122" s="51">
        <v>0</v>
      </c>
      <c r="F122" s="52">
        <v>0</v>
      </c>
      <c r="I122" s="23">
        <v>41213</v>
      </c>
      <c r="J122">
        <v>3.51</v>
      </c>
      <c r="K122">
        <v>3.6</v>
      </c>
      <c r="L122">
        <v>3.48</v>
      </c>
      <c r="M122">
        <v>3.59</v>
      </c>
      <c r="N122">
        <v>3.59</v>
      </c>
      <c r="O122">
        <v>4452300</v>
      </c>
    </row>
    <row r="123" spans="2:15">
      <c r="B123" s="51" t="s">
        <v>108</v>
      </c>
      <c r="C123" s="51">
        <v>0</v>
      </c>
      <c r="D123" s="51">
        <v>0</v>
      </c>
      <c r="E123" s="51">
        <v>0</v>
      </c>
      <c r="F123" s="52">
        <v>100</v>
      </c>
      <c r="I123" s="23">
        <v>41214</v>
      </c>
      <c r="J123">
        <v>3.56</v>
      </c>
      <c r="K123">
        <v>3.59</v>
      </c>
      <c r="L123">
        <v>3.53</v>
      </c>
      <c r="M123">
        <v>3.58</v>
      </c>
      <c r="N123">
        <v>3.58</v>
      </c>
      <c r="O123">
        <v>2018600</v>
      </c>
    </row>
    <row r="124" spans="2:15">
      <c r="B124" s="51" t="s">
        <v>109</v>
      </c>
      <c r="C124" s="51">
        <v>0</v>
      </c>
      <c r="D124" s="51">
        <v>-33</v>
      </c>
      <c r="E124" s="51">
        <v>0</v>
      </c>
      <c r="F124" s="52">
        <v>100</v>
      </c>
      <c r="I124" s="23">
        <v>41215</v>
      </c>
      <c r="J124">
        <v>3.58</v>
      </c>
      <c r="K124">
        <v>3.59</v>
      </c>
      <c r="L124">
        <v>3.48</v>
      </c>
      <c r="M124">
        <v>3.48</v>
      </c>
      <c r="N124">
        <v>3.48</v>
      </c>
      <c r="O124">
        <v>6868300</v>
      </c>
    </row>
    <row r="125" spans="2:15">
      <c r="B125" s="51" t="s">
        <v>110</v>
      </c>
      <c r="C125" s="51">
        <v>-24</v>
      </c>
      <c r="D125" s="51">
        <v>-5</v>
      </c>
      <c r="E125" s="51">
        <v>-6</v>
      </c>
      <c r="F125" s="52">
        <v>-7</v>
      </c>
      <c r="I125" s="23">
        <v>41218</v>
      </c>
      <c r="J125">
        <v>3.5</v>
      </c>
      <c r="K125">
        <v>3.51</v>
      </c>
      <c r="L125">
        <v>3.47</v>
      </c>
      <c r="M125">
        <v>3.48</v>
      </c>
      <c r="N125">
        <v>3.48</v>
      </c>
      <c r="O125">
        <v>3830500</v>
      </c>
    </row>
    <row r="126" spans="2:15">
      <c r="B126" s="7" t="s">
        <v>111</v>
      </c>
      <c r="C126" s="10">
        <v>-1849</v>
      </c>
      <c r="D126" s="10">
        <v>-2190</v>
      </c>
      <c r="E126" s="10">
        <v>-2706</v>
      </c>
      <c r="F126" s="9">
        <v>-1436</v>
      </c>
      <c r="I126" s="23">
        <v>41219</v>
      </c>
      <c r="J126">
        <v>3.49</v>
      </c>
      <c r="K126">
        <v>3.53</v>
      </c>
      <c r="L126">
        <v>3.48</v>
      </c>
      <c r="M126">
        <v>3.53</v>
      </c>
      <c r="N126">
        <v>3.53</v>
      </c>
      <c r="O126">
        <v>3992600</v>
      </c>
    </row>
    <row r="127" spans="2:15" ht="15" thickBot="1">
      <c r="B127" s="18" t="s">
        <v>112</v>
      </c>
      <c r="C127" s="18"/>
      <c r="D127" s="18"/>
      <c r="E127" s="18"/>
      <c r="F127" s="18"/>
      <c r="I127" s="23">
        <v>41220</v>
      </c>
      <c r="J127">
        <v>3.52</v>
      </c>
      <c r="K127">
        <v>3.59</v>
      </c>
      <c r="L127">
        <v>3.5</v>
      </c>
      <c r="M127">
        <v>3.58</v>
      </c>
      <c r="N127">
        <v>3.58</v>
      </c>
      <c r="O127">
        <v>7987000</v>
      </c>
    </row>
    <row r="128" spans="2:15" ht="15" thickTop="1">
      <c r="B128" s="51" t="s">
        <v>113</v>
      </c>
      <c r="C128" s="54">
        <v>1306</v>
      </c>
      <c r="D128" s="51">
        <v>0</v>
      </c>
      <c r="E128" s="54">
        <v>2828</v>
      </c>
      <c r="F128" s="53">
        <v>1531</v>
      </c>
      <c r="I128" s="23">
        <v>41221</v>
      </c>
      <c r="J128">
        <v>3.55</v>
      </c>
      <c r="K128">
        <v>3.59</v>
      </c>
      <c r="L128">
        <v>3.5</v>
      </c>
      <c r="M128">
        <v>3.58</v>
      </c>
      <c r="N128">
        <v>3.58</v>
      </c>
      <c r="O128">
        <v>6221000</v>
      </c>
    </row>
    <row r="129" spans="2:15">
      <c r="B129" s="51" t="s">
        <v>114</v>
      </c>
      <c r="C129" s="51">
        <v>-811</v>
      </c>
      <c r="D129" s="51">
        <v>-124</v>
      </c>
      <c r="E129" s="51">
        <v>-165</v>
      </c>
      <c r="F129" s="53">
        <v>-1733</v>
      </c>
      <c r="I129" s="23">
        <v>41222</v>
      </c>
      <c r="J129">
        <v>3.53</v>
      </c>
      <c r="K129">
        <v>3.57</v>
      </c>
      <c r="L129">
        <v>3.5</v>
      </c>
      <c r="M129">
        <v>3.5</v>
      </c>
      <c r="N129">
        <v>3.5</v>
      </c>
      <c r="O129">
        <v>9015300</v>
      </c>
    </row>
    <row r="130" spans="2:15" ht="24.6">
      <c r="B130" s="51" t="s">
        <v>115</v>
      </c>
      <c r="C130" s="51">
        <v>-4</v>
      </c>
      <c r="D130" s="51">
        <v>-4</v>
      </c>
      <c r="E130" s="51">
        <v>-4</v>
      </c>
      <c r="F130" s="52">
        <v>-5</v>
      </c>
      <c r="I130" s="23">
        <v>41225</v>
      </c>
      <c r="J130">
        <v>3.5</v>
      </c>
      <c r="K130">
        <v>3.5</v>
      </c>
      <c r="L130">
        <v>3.46</v>
      </c>
      <c r="M130">
        <v>3.46</v>
      </c>
      <c r="N130">
        <v>3.46</v>
      </c>
      <c r="O130">
        <v>3707200</v>
      </c>
    </row>
    <row r="131" spans="2:15">
      <c r="B131" s="51" t="s">
        <v>116</v>
      </c>
      <c r="C131" s="51">
        <v>-396</v>
      </c>
      <c r="D131" s="51">
        <v>-391</v>
      </c>
      <c r="E131" s="51">
        <v>-357</v>
      </c>
      <c r="F131" s="52">
        <v>-413</v>
      </c>
      <c r="I131" s="23">
        <v>41227</v>
      </c>
      <c r="J131">
        <v>3.46</v>
      </c>
      <c r="K131">
        <v>3.47</v>
      </c>
      <c r="L131">
        <v>3.4</v>
      </c>
      <c r="M131">
        <v>3.4</v>
      </c>
      <c r="N131">
        <v>3.4</v>
      </c>
      <c r="O131">
        <v>5996000</v>
      </c>
    </row>
    <row r="132" spans="2:15">
      <c r="B132" s="51" t="s">
        <v>117</v>
      </c>
      <c r="C132" s="51">
        <v>-396</v>
      </c>
      <c r="D132" s="51">
        <v>-391</v>
      </c>
      <c r="E132" s="51">
        <v>-357</v>
      </c>
      <c r="F132" s="52">
        <v>-413</v>
      </c>
      <c r="I132" s="23">
        <v>41229</v>
      </c>
      <c r="J132">
        <v>3.4</v>
      </c>
      <c r="K132">
        <v>3.43</v>
      </c>
      <c r="L132">
        <v>3.36</v>
      </c>
      <c r="M132">
        <v>3.42</v>
      </c>
      <c r="N132">
        <v>3.42</v>
      </c>
      <c r="O132">
        <v>8324800</v>
      </c>
    </row>
    <row r="133" spans="2:15">
      <c r="B133" s="51" t="s">
        <v>118</v>
      </c>
      <c r="C133" s="51">
        <v>45</v>
      </c>
      <c r="D133" s="51">
        <v>22</v>
      </c>
      <c r="E133" s="51">
        <v>0</v>
      </c>
      <c r="F133" s="52">
        <v>45</v>
      </c>
      <c r="I133" s="23">
        <v>41232</v>
      </c>
      <c r="J133">
        <v>3.4</v>
      </c>
      <c r="K133">
        <v>3.42</v>
      </c>
      <c r="L133">
        <v>3.38</v>
      </c>
      <c r="M133">
        <v>3.38</v>
      </c>
      <c r="N133">
        <v>3.38</v>
      </c>
      <c r="O133">
        <v>6030000</v>
      </c>
    </row>
    <row r="134" spans="2:15">
      <c r="B134" s="51" t="s">
        <v>119</v>
      </c>
      <c r="C134" s="51">
        <v>0</v>
      </c>
      <c r="D134" s="51">
        <v>0</v>
      </c>
      <c r="E134" s="51">
        <v>-114</v>
      </c>
      <c r="F134" s="52">
        <v>0</v>
      </c>
      <c r="I134" s="23">
        <v>41233</v>
      </c>
      <c r="J134">
        <v>3.4</v>
      </c>
      <c r="K134">
        <v>3.44</v>
      </c>
      <c r="L134">
        <v>3.4</v>
      </c>
      <c r="M134">
        <v>3.43</v>
      </c>
      <c r="N134">
        <v>3.43</v>
      </c>
      <c r="O134">
        <v>2809300</v>
      </c>
    </row>
    <row r="135" spans="2:15">
      <c r="B135" s="51" t="s">
        <v>120</v>
      </c>
      <c r="C135" s="51">
        <v>45</v>
      </c>
      <c r="D135" s="51">
        <v>22</v>
      </c>
      <c r="E135" s="51">
        <v>-114</v>
      </c>
      <c r="F135" s="52">
        <v>45</v>
      </c>
      <c r="I135" s="23">
        <v>41234</v>
      </c>
      <c r="J135">
        <v>3.43</v>
      </c>
      <c r="K135">
        <v>3.45</v>
      </c>
      <c r="L135">
        <v>3.42</v>
      </c>
      <c r="M135">
        <v>3.45</v>
      </c>
      <c r="N135">
        <v>3.45</v>
      </c>
      <c r="O135">
        <v>5093500</v>
      </c>
    </row>
    <row r="136" spans="2:15">
      <c r="B136" s="7" t="s">
        <v>121</v>
      </c>
      <c r="C136" s="7">
        <v>141</v>
      </c>
      <c r="D136" s="7">
        <v>-497</v>
      </c>
      <c r="E136" s="10">
        <v>2188</v>
      </c>
      <c r="F136" s="8">
        <v>-574</v>
      </c>
      <c r="I136" s="23">
        <v>41235</v>
      </c>
      <c r="J136">
        <v>3.45</v>
      </c>
      <c r="K136">
        <v>3.5</v>
      </c>
      <c r="L136">
        <v>3.44</v>
      </c>
      <c r="M136">
        <v>3.46</v>
      </c>
      <c r="N136">
        <v>3.46</v>
      </c>
      <c r="O136">
        <v>3487700</v>
      </c>
    </row>
    <row r="137" spans="2:15">
      <c r="B137" s="51" t="s">
        <v>122</v>
      </c>
      <c r="C137" s="51">
        <v>52</v>
      </c>
      <c r="D137" s="51">
        <v>97</v>
      </c>
      <c r="E137" s="51">
        <v>317</v>
      </c>
      <c r="F137" s="52">
        <v>-29</v>
      </c>
      <c r="I137" s="23">
        <v>41236</v>
      </c>
      <c r="J137">
        <v>3.45</v>
      </c>
      <c r="K137">
        <v>3.5</v>
      </c>
      <c r="L137">
        <v>3.45</v>
      </c>
      <c r="M137">
        <v>3.5</v>
      </c>
      <c r="N137">
        <v>3.5</v>
      </c>
      <c r="O137">
        <v>3473900</v>
      </c>
    </row>
    <row r="138" spans="2:15" ht="24">
      <c r="B138" s="7" t="s">
        <v>123</v>
      </c>
      <c r="C138" s="7">
        <v>496</v>
      </c>
      <c r="D138" s="7">
        <v>-950</v>
      </c>
      <c r="E138" s="10">
        <v>1749</v>
      </c>
      <c r="F138" s="8">
        <v>337</v>
      </c>
      <c r="I138" s="23">
        <v>41239</v>
      </c>
      <c r="J138">
        <v>3.51</v>
      </c>
      <c r="K138">
        <v>3.52</v>
      </c>
      <c r="L138">
        <v>3.43</v>
      </c>
      <c r="M138">
        <v>3.45</v>
      </c>
      <c r="N138">
        <v>3.45</v>
      </c>
      <c r="O138">
        <v>3895300</v>
      </c>
    </row>
    <row r="139" spans="2:15">
      <c r="B139" s="62" t="s">
        <v>124</v>
      </c>
      <c r="C139" s="62">
        <v>479</v>
      </c>
      <c r="D139" s="62">
        <v>455</v>
      </c>
      <c r="E139" s="62">
        <v>339</v>
      </c>
      <c r="F139" s="63">
        <v>252</v>
      </c>
      <c r="I139" s="23">
        <v>41240</v>
      </c>
      <c r="J139">
        <v>3.44</v>
      </c>
      <c r="K139">
        <v>3.51</v>
      </c>
      <c r="L139">
        <v>3.41</v>
      </c>
      <c r="M139">
        <v>3.51</v>
      </c>
      <c r="N139">
        <v>3.51</v>
      </c>
      <c r="O139">
        <v>5318400</v>
      </c>
    </row>
    <row r="140" spans="2:15">
      <c r="B140" s="62" t="s">
        <v>125</v>
      </c>
      <c r="C140" s="62">
        <v>20</v>
      </c>
      <c r="D140" s="62">
        <v>35</v>
      </c>
      <c r="E140" s="62">
        <v>38</v>
      </c>
      <c r="F140" s="63">
        <v>163</v>
      </c>
      <c r="I140" s="23">
        <v>41241</v>
      </c>
      <c r="J140">
        <v>3.45</v>
      </c>
      <c r="K140">
        <v>3.5</v>
      </c>
      <c r="L140">
        <v>3.42</v>
      </c>
      <c r="M140">
        <v>3.43</v>
      </c>
      <c r="N140">
        <v>3.43</v>
      </c>
      <c r="O140">
        <v>4334600</v>
      </c>
    </row>
    <row r="141" spans="2:15" ht="24.6">
      <c r="B141" s="80" t="s">
        <v>126</v>
      </c>
      <c r="C141" s="80" t="s">
        <v>34</v>
      </c>
      <c r="D141" s="80">
        <v>-3</v>
      </c>
      <c r="E141" s="80" t="s">
        <v>233</v>
      </c>
      <c r="F141" s="80">
        <v>-2</v>
      </c>
      <c r="I141" s="23">
        <v>41242</v>
      </c>
      <c r="J141">
        <v>3.42</v>
      </c>
      <c r="K141">
        <v>3.5</v>
      </c>
      <c r="L141">
        <v>3.42</v>
      </c>
      <c r="M141">
        <v>3.5</v>
      </c>
      <c r="N141">
        <v>3.5</v>
      </c>
      <c r="O141">
        <v>5362800</v>
      </c>
    </row>
    <row r="142" spans="2:15">
      <c r="B142" s="81" t="s">
        <v>56</v>
      </c>
      <c r="C142" s="82"/>
      <c r="D142" s="82"/>
      <c r="E142" s="82"/>
      <c r="F142" s="82"/>
      <c r="I142" s="23">
        <v>41243</v>
      </c>
      <c r="J142">
        <v>3.45</v>
      </c>
      <c r="K142">
        <v>3.53</v>
      </c>
      <c r="L142">
        <v>3.42</v>
      </c>
      <c r="M142">
        <v>3.42</v>
      </c>
      <c r="N142">
        <v>3.42</v>
      </c>
      <c r="O142">
        <v>10453400</v>
      </c>
    </row>
    <row r="143" spans="2:15">
      <c r="B143" s="81" t="s">
        <v>57</v>
      </c>
      <c r="C143" s="82"/>
      <c r="D143" s="82"/>
      <c r="E143" s="82"/>
      <c r="F143" s="82"/>
      <c r="I143" s="23">
        <v>41246</v>
      </c>
      <c r="J143">
        <v>3.42</v>
      </c>
      <c r="K143">
        <v>3.46</v>
      </c>
      <c r="L143">
        <v>3.41</v>
      </c>
      <c r="M143">
        <v>3.46</v>
      </c>
      <c r="N143">
        <v>3.46</v>
      </c>
      <c r="O143">
        <v>2606000</v>
      </c>
    </row>
    <row r="144" spans="2:15" ht="24.6">
      <c r="B144" s="81" t="s">
        <v>58</v>
      </c>
      <c r="C144" s="82"/>
      <c r="D144" s="82"/>
      <c r="E144" s="82"/>
      <c r="F144" s="82"/>
      <c r="I144" s="23">
        <v>41247</v>
      </c>
      <c r="J144">
        <v>3.47</v>
      </c>
      <c r="K144">
        <v>3.48</v>
      </c>
      <c r="L144">
        <v>3.42</v>
      </c>
      <c r="M144">
        <v>3.47</v>
      </c>
      <c r="N144">
        <v>3.47</v>
      </c>
      <c r="O144">
        <v>2512700</v>
      </c>
    </row>
    <row r="145" spans="2:15">
      <c r="B145" s="83"/>
      <c r="C145" s="66"/>
      <c r="D145" s="66"/>
      <c r="E145" s="66"/>
      <c r="F145" s="66"/>
      <c r="I145" s="23">
        <v>41248</v>
      </c>
      <c r="J145">
        <v>3.46</v>
      </c>
      <c r="K145">
        <v>3.49</v>
      </c>
      <c r="L145">
        <v>3.45</v>
      </c>
      <c r="M145">
        <v>3.48</v>
      </c>
      <c r="N145">
        <v>3.48</v>
      </c>
      <c r="O145">
        <v>1965000</v>
      </c>
    </row>
    <row r="146" spans="2:15">
      <c r="B146" s="83"/>
      <c r="C146" s="66"/>
      <c r="D146" s="66"/>
      <c r="E146" s="66"/>
      <c r="F146" s="66"/>
      <c r="I146" s="23">
        <v>41249</v>
      </c>
      <c r="J146">
        <v>3.48</v>
      </c>
      <c r="K146">
        <v>3.5</v>
      </c>
      <c r="L146">
        <v>3.45</v>
      </c>
      <c r="M146">
        <v>3.45</v>
      </c>
      <c r="N146">
        <v>3.45</v>
      </c>
      <c r="O146">
        <v>3341700</v>
      </c>
    </row>
    <row r="147" spans="2:15">
      <c r="B147" s="83"/>
      <c r="C147" s="66"/>
      <c r="D147" s="66"/>
      <c r="E147" s="66"/>
      <c r="F147" s="66"/>
      <c r="I147" s="23">
        <v>41250</v>
      </c>
      <c r="J147">
        <v>3.43</v>
      </c>
      <c r="K147">
        <v>3.45</v>
      </c>
      <c r="L147">
        <v>3.42</v>
      </c>
      <c r="M147">
        <v>3.44</v>
      </c>
      <c r="N147">
        <v>3.44</v>
      </c>
      <c r="O147">
        <v>1406000</v>
      </c>
    </row>
    <row r="148" spans="2:15">
      <c r="B148" s="66"/>
      <c r="C148" s="66"/>
      <c r="D148" s="66"/>
      <c r="E148" s="66"/>
      <c r="F148" s="66"/>
      <c r="I148" s="23">
        <v>41253</v>
      </c>
      <c r="J148">
        <v>3.45</v>
      </c>
      <c r="K148">
        <v>3.5</v>
      </c>
      <c r="L148">
        <v>3.45</v>
      </c>
      <c r="M148">
        <v>3.49</v>
      </c>
      <c r="N148">
        <v>3.49</v>
      </c>
      <c r="O148">
        <v>2563700</v>
      </c>
    </row>
    <row r="149" spans="2:15">
      <c r="B149" t="s">
        <v>288</v>
      </c>
      <c r="I149" s="23">
        <v>41254</v>
      </c>
      <c r="J149">
        <v>3.48</v>
      </c>
      <c r="K149">
        <v>3.49</v>
      </c>
      <c r="L149">
        <v>3.45</v>
      </c>
      <c r="M149">
        <v>3.46</v>
      </c>
      <c r="N149">
        <v>3.46</v>
      </c>
      <c r="O149">
        <v>5980900</v>
      </c>
    </row>
    <row r="150" spans="2:15">
      <c r="C150" s="84">
        <v>2013</v>
      </c>
      <c r="D150" s="84">
        <v>2014</v>
      </c>
      <c r="E150" s="84">
        <v>2015</v>
      </c>
      <c r="F150" s="84">
        <v>2016</v>
      </c>
      <c r="I150" s="23">
        <v>41255</v>
      </c>
      <c r="J150">
        <v>3.46</v>
      </c>
      <c r="K150">
        <v>3.46</v>
      </c>
      <c r="L150">
        <v>3.39</v>
      </c>
      <c r="M150">
        <v>3.39</v>
      </c>
      <c r="N150">
        <v>3.39</v>
      </c>
      <c r="O150">
        <v>12291300</v>
      </c>
    </row>
    <row r="151" spans="2:15">
      <c r="B151" s="34" t="s">
        <v>263</v>
      </c>
      <c r="C151" s="86"/>
      <c r="D151" s="86"/>
      <c r="E151" s="86"/>
      <c r="F151" s="86"/>
      <c r="I151" s="23">
        <v>41256</v>
      </c>
      <c r="J151">
        <v>3.4</v>
      </c>
      <c r="K151">
        <v>3.48</v>
      </c>
      <c r="L151">
        <v>3.4</v>
      </c>
      <c r="M151">
        <v>3.46</v>
      </c>
      <c r="N151">
        <v>3.46</v>
      </c>
      <c r="O151">
        <v>7626400</v>
      </c>
    </row>
    <row r="152" spans="2:15">
      <c r="B152" t="s">
        <v>289</v>
      </c>
      <c r="C152" s="85">
        <f>SUM(C153:C156)</f>
        <v>8217</v>
      </c>
      <c r="D152" s="85">
        <f t="shared" ref="D152:F152" si="1">SUM(D153:D156)</f>
        <v>8062.0999999999995</v>
      </c>
      <c r="E152" s="85">
        <f t="shared" si="1"/>
        <v>8215</v>
      </c>
      <c r="F152" s="85">
        <f t="shared" si="1"/>
        <v>8804.5</v>
      </c>
      <c r="I152" s="23">
        <v>41257</v>
      </c>
      <c r="J152">
        <v>3.46</v>
      </c>
      <c r="K152">
        <v>3.48</v>
      </c>
      <c r="L152">
        <v>3.43</v>
      </c>
      <c r="M152">
        <v>3.48</v>
      </c>
      <c r="N152">
        <v>3.48</v>
      </c>
      <c r="O152">
        <v>2151800</v>
      </c>
    </row>
    <row r="153" spans="2:15">
      <c r="B153" t="s">
        <v>290</v>
      </c>
      <c r="C153" s="85">
        <v>5689.7</v>
      </c>
      <c r="D153" s="85">
        <v>5445</v>
      </c>
      <c r="E153" s="85">
        <v>5602</v>
      </c>
      <c r="F153" s="85">
        <v>5778.7</v>
      </c>
      <c r="I153" s="23">
        <v>41260</v>
      </c>
      <c r="J153">
        <v>3.48</v>
      </c>
      <c r="K153">
        <v>3.53</v>
      </c>
      <c r="L153">
        <v>3.47</v>
      </c>
      <c r="M153">
        <v>3.53</v>
      </c>
      <c r="N153">
        <v>3.53</v>
      </c>
      <c r="O153">
        <v>3737900</v>
      </c>
    </row>
    <row r="154" spans="2:15">
      <c r="B154" t="s">
        <v>291</v>
      </c>
      <c r="C154" s="85">
        <v>1591.4</v>
      </c>
      <c r="D154" s="85">
        <v>1699.8</v>
      </c>
      <c r="E154" s="85">
        <v>1350.2</v>
      </c>
      <c r="F154" s="85">
        <v>1816.3</v>
      </c>
      <c r="I154" s="23">
        <v>41261</v>
      </c>
      <c r="J154">
        <v>3.54</v>
      </c>
      <c r="K154">
        <v>3.55</v>
      </c>
      <c r="L154">
        <v>3.48</v>
      </c>
      <c r="M154">
        <v>3.52</v>
      </c>
      <c r="N154">
        <v>3.52</v>
      </c>
      <c r="O154">
        <v>4106900</v>
      </c>
    </row>
    <row r="155" spans="2:15">
      <c r="B155" t="s">
        <v>292</v>
      </c>
      <c r="C155" s="85">
        <v>941.8</v>
      </c>
      <c r="D155" s="85">
        <v>999.9</v>
      </c>
      <c r="E155" s="85">
        <v>1288.2</v>
      </c>
      <c r="F155" s="85">
        <v>1365</v>
      </c>
      <c r="I155" s="23">
        <v>41262</v>
      </c>
      <c r="J155">
        <v>3.52</v>
      </c>
      <c r="K155">
        <v>3.62</v>
      </c>
      <c r="L155">
        <v>3.52</v>
      </c>
      <c r="M155">
        <v>3.62</v>
      </c>
      <c r="N155">
        <v>3.62</v>
      </c>
      <c r="O155">
        <v>6606400</v>
      </c>
    </row>
    <row r="156" spans="2:15">
      <c r="B156" t="s">
        <v>297</v>
      </c>
      <c r="C156" s="85">
        <v>-5.9</v>
      </c>
      <c r="D156" s="85">
        <v>-82.6</v>
      </c>
      <c r="E156" s="85">
        <v>-25.4</v>
      </c>
      <c r="F156" s="85">
        <v>-155.5</v>
      </c>
      <c r="I156" s="23">
        <v>41263</v>
      </c>
      <c r="J156">
        <v>3.62</v>
      </c>
      <c r="K156">
        <v>3.63</v>
      </c>
      <c r="L156">
        <v>3.55</v>
      </c>
      <c r="M156">
        <v>3.6</v>
      </c>
      <c r="N156">
        <v>3.6</v>
      </c>
      <c r="O156">
        <v>2489900</v>
      </c>
    </row>
    <row r="157" spans="2:15">
      <c r="B157" t="s">
        <v>293</v>
      </c>
      <c r="C157" s="85">
        <v>77.2</v>
      </c>
      <c r="D157" s="85">
        <v>77.599999999999994</v>
      </c>
      <c r="E157" s="85">
        <v>86.9</v>
      </c>
      <c r="F157" s="85">
        <v>80.8</v>
      </c>
      <c r="I157" s="23">
        <v>41264</v>
      </c>
      <c r="J157">
        <v>3.55</v>
      </c>
      <c r="K157">
        <v>3.56</v>
      </c>
      <c r="L157">
        <v>3.48</v>
      </c>
      <c r="M157">
        <v>3.48</v>
      </c>
      <c r="N157">
        <v>3.48</v>
      </c>
      <c r="O157">
        <v>4486700</v>
      </c>
    </row>
    <row r="158" spans="2:15">
      <c r="B158" t="s">
        <v>296</v>
      </c>
      <c r="C158" s="85">
        <v>-11.4</v>
      </c>
      <c r="D158" s="85">
        <v>-12.9</v>
      </c>
      <c r="E158" s="85">
        <v>-13</v>
      </c>
      <c r="F158" s="85">
        <v>-13.3</v>
      </c>
      <c r="I158" s="23">
        <v>41267</v>
      </c>
      <c r="J158">
        <v>3.48</v>
      </c>
      <c r="K158">
        <v>3.57</v>
      </c>
      <c r="L158">
        <v>3.48</v>
      </c>
      <c r="M158">
        <v>3.57</v>
      </c>
      <c r="N158">
        <v>3.57</v>
      </c>
      <c r="O158">
        <v>6109300</v>
      </c>
    </row>
    <row r="159" spans="2:15">
      <c r="B159" t="s">
        <v>299</v>
      </c>
      <c r="C159" s="85">
        <f>SUM(C157:C158)</f>
        <v>65.8</v>
      </c>
      <c r="D159" s="85">
        <f t="shared" ref="D159:F159" si="2">SUM(D157:D158)</f>
        <v>64.699999999999989</v>
      </c>
      <c r="E159" s="85">
        <f t="shared" si="2"/>
        <v>73.900000000000006</v>
      </c>
      <c r="F159" s="85">
        <f t="shared" si="2"/>
        <v>67.5</v>
      </c>
      <c r="I159" s="23">
        <v>41269</v>
      </c>
      <c r="J159">
        <v>3.57</v>
      </c>
      <c r="K159">
        <v>3.57</v>
      </c>
      <c r="L159">
        <v>3.52</v>
      </c>
      <c r="M159">
        <v>3.56</v>
      </c>
      <c r="N159">
        <v>3.56</v>
      </c>
      <c r="O159">
        <v>566100</v>
      </c>
    </row>
    <row r="160" spans="2:15">
      <c r="B160" t="s">
        <v>294</v>
      </c>
      <c r="C160" s="85">
        <v>182.1</v>
      </c>
      <c r="D160" s="85">
        <v>249.5</v>
      </c>
      <c r="E160" s="85">
        <v>252.8</v>
      </c>
      <c r="F160" s="85">
        <v>165.7</v>
      </c>
      <c r="I160" s="23">
        <v>41270</v>
      </c>
      <c r="J160">
        <v>3.55</v>
      </c>
      <c r="K160">
        <v>3.59</v>
      </c>
      <c r="L160">
        <v>3.53</v>
      </c>
      <c r="M160">
        <v>3.59</v>
      </c>
      <c r="N160">
        <v>3.59</v>
      </c>
      <c r="O160">
        <v>1709600</v>
      </c>
    </row>
    <row r="161" spans="2:15">
      <c r="B161" t="s">
        <v>296</v>
      </c>
      <c r="C161" s="85">
        <v>-137.4</v>
      </c>
      <c r="D161" s="85">
        <v>-146.9</v>
      </c>
      <c r="E161" s="85">
        <v>-145.80000000000001</v>
      </c>
      <c r="F161" s="85">
        <v>-106.1</v>
      </c>
      <c r="I161" s="23">
        <v>41271</v>
      </c>
      <c r="J161">
        <v>3.61</v>
      </c>
      <c r="K161">
        <v>3.62</v>
      </c>
      <c r="L161">
        <v>3.54</v>
      </c>
      <c r="M161">
        <v>3.59</v>
      </c>
      <c r="N161">
        <v>3.59</v>
      </c>
      <c r="O161">
        <v>2113600</v>
      </c>
    </row>
    <row r="162" spans="2:15">
      <c r="B162" t="s">
        <v>300</v>
      </c>
      <c r="C162" s="85">
        <f>SUM(C160:C161)</f>
        <v>44.699999999999989</v>
      </c>
      <c r="D162" s="85">
        <f t="shared" ref="D162:F162" si="3">SUM(D160:D161)</f>
        <v>102.6</v>
      </c>
      <c r="E162" s="85">
        <f t="shared" si="3"/>
        <v>107</v>
      </c>
      <c r="F162" s="85">
        <f t="shared" si="3"/>
        <v>59.599999999999994</v>
      </c>
      <c r="I162" s="23">
        <v>41274</v>
      </c>
      <c r="J162">
        <v>3.56</v>
      </c>
      <c r="K162">
        <v>3.59</v>
      </c>
      <c r="L162">
        <v>3.52</v>
      </c>
      <c r="M162">
        <v>3.55</v>
      </c>
      <c r="N162">
        <v>3.55</v>
      </c>
      <c r="O162">
        <v>3094400</v>
      </c>
    </row>
    <row r="163" spans="2:15">
      <c r="B163" t="s">
        <v>298</v>
      </c>
      <c r="C163" s="85">
        <f>C156+C158+C161</f>
        <v>-154.70000000000002</v>
      </c>
      <c r="D163" s="85">
        <f>D156+D158+D161</f>
        <v>-242.4</v>
      </c>
      <c r="E163" s="85">
        <v>-184.2</v>
      </c>
      <c r="F163" s="85">
        <f>F156+F158+F161</f>
        <v>-274.89999999999998</v>
      </c>
      <c r="I163" s="23">
        <v>41276</v>
      </c>
      <c r="J163">
        <v>3.55</v>
      </c>
      <c r="K163">
        <v>3.59</v>
      </c>
      <c r="L163">
        <v>3.52</v>
      </c>
      <c r="M163">
        <v>3.57</v>
      </c>
      <c r="N163">
        <v>3.57</v>
      </c>
      <c r="O163">
        <v>1566400</v>
      </c>
    </row>
    <row r="164" spans="2:15">
      <c r="I164" s="23">
        <v>41277</v>
      </c>
      <c r="J164">
        <v>3.6</v>
      </c>
      <c r="K164">
        <v>3.67</v>
      </c>
      <c r="L164">
        <v>3.59</v>
      </c>
      <c r="M164">
        <v>3.67</v>
      </c>
      <c r="N164">
        <v>3.67</v>
      </c>
      <c r="O164">
        <v>4495900</v>
      </c>
    </row>
    <row r="165" spans="2:15">
      <c r="I165" s="23">
        <v>41278</v>
      </c>
      <c r="J165">
        <v>3.69</v>
      </c>
      <c r="K165">
        <v>3.7</v>
      </c>
      <c r="L165">
        <v>3.63</v>
      </c>
      <c r="M165">
        <v>3.69</v>
      </c>
      <c r="N165">
        <v>3.69</v>
      </c>
      <c r="O165">
        <v>2876300</v>
      </c>
    </row>
    <row r="166" spans="2:15">
      <c r="I166" s="23">
        <v>41281</v>
      </c>
      <c r="J166">
        <v>3.68</v>
      </c>
      <c r="K166">
        <v>3.75</v>
      </c>
      <c r="L166">
        <v>3.67</v>
      </c>
      <c r="M166">
        <v>3.74</v>
      </c>
      <c r="N166">
        <v>3.74</v>
      </c>
      <c r="O166">
        <v>3557700</v>
      </c>
    </row>
    <row r="167" spans="2:15">
      <c r="I167" s="23">
        <v>41282</v>
      </c>
      <c r="J167">
        <v>3.74</v>
      </c>
      <c r="K167">
        <v>3.76</v>
      </c>
      <c r="L167">
        <v>3.68</v>
      </c>
      <c r="M167">
        <v>3.76</v>
      </c>
      <c r="N167">
        <v>3.76</v>
      </c>
      <c r="O167">
        <v>3030500</v>
      </c>
    </row>
    <row r="168" spans="2:15">
      <c r="I168" s="23">
        <v>41283</v>
      </c>
      <c r="J168">
        <v>3.77</v>
      </c>
      <c r="K168">
        <v>3.78</v>
      </c>
      <c r="L168">
        <v>3.71</v>
      </c>
      <c r="M168">
        <v>3.73</v>
      </c>
      <c r="N168">
        <v>3.73</v>
      </c>
      <c r="O168">
        <v>3829300</v>
      </c>
    </row>
    <row r="169" spans="2:15">
      <c r="I169" s="23">
        <v>41284</v>
      </c>
      <c r="J169">
        <v>3.76</v>
      </c>
      <c r="K169">
        <v>3.76</v>
      </c>
      <c r="L169">
        <v>3.72</v>
      </c>
      <c r="M169">
        <v>3.75</v>
      </c>
      <c r="N169">
        <v>3.75</v>
      </c>
      <c r="O169">
        <v>5037300</v>
      </c>
    </row>
    <row r="170" spans="2:15">
      <c r="I170" s="23">
        <v>41285</v>
      </c>
      <c r="J170">
        <v>3.76</v>
      </c>
      <c r="K170">
        <v>3.76</v>
      </c>
      <c r="L170">
        <v>3.61</v>
      </c>
      <c r="M170">
        <v>3.61</v>
      </c>
      <c r="N170">
        <v>3.61</v>
      </c>
      <c r="O170">
        <v>2855400</v>
      </c>
    </row>
    <row r="171" spans="2:15">
      <c r="I171" s="23">
        <v>41288</v>
      </c>
      <c r="J171">
        <v>3.57</v>
      </c>
      <c r="K171">
        <v>3.59</v>
      </c>
      <c r="L171">
        <v>3.53</v>
      </c>
      <c r="M171">
        <v>3.56</v>
      </c>
      <c r="N171">
        <v>3.56</v>
      </c>
      <c r="O171">
        <v>4305000</v>
      </c>
    </row>
    <row r="172" spans="2:15">
      <c r="I172" s="23">
        <v>41289</v>
      </c>
      <c r="J172">
        <v>3.58</v>
      </c>
      <c r="K172">
        <v>3.59</v>
      </c>
      <c r="L172">
        <v>3.52</v>
      </c>
      <c r="M172">
        <v>3.55</v>
      </c>
      <c r="N172">
        <v>3.55</v>
      </c>
      <c r="O172">
        <v>2259200</v>
      </c>
    </row>
    <row r="173" spans="2:15">
      <c r="I173" s="23">
        <v>41290</v>
      </c>
      <c r="J173">
        <v>3.55</v>
      </c>
      <c r="K173">
        <v>3.57</v>
      </c>
      <c r="L173">
        <v>3.52</v>
      </c>
      <c r="M173">
        <v>3.53</v>
      </c>
      <c r="N173">
        <v>3.53</v>
      </c>
      <c r="O173">
        <v>3714600</v>
      </c>
    </row>
    <row r="174" spans="2:15">
      <c r="I174" s="23">
        <v>41291</v>
      </c>
      <c r="J174">
        <v>3.57</v>
      </c>
      <c r="K174">
        <v>3.68</v>
      </c>
      <c r="L174">
        <v>3.55</v>
      </c>
      <c r="M174">
        <v>3.67</v>
      </c>
      <c r="N174">
        <v>3.67</v>
      </c>
      <c r="O174">
        <v>7134400</v>
      </c>
    </row>
    <row r="175" spans="2:15">
      <c r="I175" s="23">
        <v>41292</v>
      </c>
      <c r="J175">
        <v>3.68</v>
      </c>
      <c r="K175">
        <v>3.69</v>
      </c>
      <c r="L175">
        <v>3.63</v>
      </c>
      <c r="M175">
        <v>3.66</v>
      </c>
      <c r="N175">
        <v>3.66</v>
      </c>
      <c r="O175">
        <v>6564200</v>
      </c>
    </row>
    <row r="176" spans="2:15">
      <c r="I176" s="23">
        <v>41295</v>
      </c>
      <c r="J176">
        <v>3.66</v>
      </c>
      <c r="K176">
        <v>3.66</v>
      </c>
      <c r="L176">
        <v>3.56</v>
      </c>
      <c r="M176">
        <v>3.56</v>
      </c>
      <c r="N176">
        <v>3.56</v>
      </c>
      <c r="O176">
        <v>6336400</v>
      </c>
    </row>
    <row r="177" spans="9:15">
      <c r="I177" s="23">
        <v>41296</v>
      </c>
      <c r="J177">
        <v>3.56</v>
      </c>
      <c r="K177">
        <v>3.59</v>
      </c>
      <c r="L177">
        <v>3.51</v>
      </c>
      <c r="M177">
        <v>3.59</v>
      </c>
      <c r="N177">
        <v>3.59</v>
      </c>
      <c r="O177">
        <v>5706100</v>
      </c>
    </row>
    <row r="178" spans="9:15">
      <c r="I178" s="23">
        <v>41297</v>
      </c>
      <c r="J178">
        <v>3.59</v>
      </c>
      <c r="K178">
        <v>3.66</v>
      </c>
      <c r="L178">
        <v>3.58</v>
      </c>
      <c r="M178">
        <v>3.64</v>
      </c>
      <c r="N178">
        <v>3.64</v>
      </c>
      <c r="O178">
        <v>5990000</v>
      </c>
    </row>
    <row r="179" spans="9:15">
      <c r="I179" s="23">
        <v>41299</v>
      </c>
      <c r="J179">
        <v>3.64</v>
      </c>
      <c r="K179">
        <v>3.7</v>
      </c>
      <c r="L179">
        <v>3.6</v>
      </c>
      <c r="M179">
        <v>3.7</v>
      </c>
      <c r="N179">
        <v>3.7</v>
      </c>
      <c r="O179">
        <v>5693000</v>
      </c>
    </row>
    <row r="180" spans="9:15">
      <c r="I180" s="23">
        <v>41303</v>
      </c>
      <c r="J180">
        <v>3.72</v>
      </c>
      <c r="K180">
        <v>3.74</v>
      </c>
      <c r="L180">
        <v>3.69</v>
      </c>
      <c r="M180">
        <v>3.7</v>
      </c>
      <c r="N180">
        <v>3.7</v>
      </c>
      <c r="O180">
        <v>7982300</v>
      </c>
    </row>
    <row r="181" spans="9:15">
      <c r="I181" s="23">
        <v>41304</v>
      </c>
      <c r="J181">
        <v>3.68</v>
      </c>
      <c r="K181">
        <v>3.73</v>
      </c>
      <c r="L181">
        <v>3.61</v>
      </c>
      <c r="M181">
        <v>3.67</v>
      </c>
      <c r="N181">
        <v>3.67</v>
      </c>
      <c r="O181">
        <v>7016300</v>
      </c>
    </row>
    <row r="182" spans="9:15">
      <c r="I182" s="23">
        <v>41305</v>
      </c>
      <c r="J182">
        <v>3.7</v>
      </c>
      <c r="K182">
        <v>3.71</v>
      </c>
      <c r="L182">
        <v>3.65</v>
      </c>
      <c r="M182">
        <v>3.67</v>
      </c>
      <c r="N182">
        <v>3.67</v>
      </c>
      <c r="O182">
        <v>7548300</v>
      </c>
    </row>
    <row r="183" spans="9:15">
      <c r="I183" s="23">
        <v>41309</v>
      </c>
      <c r="J183">
        <v>3.67</v>
      </c>
      <c r="K183">
        <v>3.76</v>
      </c>
      <c r="L183">
        <v>3.67</v>
      </c>
      <c r="M183">
        <v>3.76</v>
      </c>
      <c r="N183">
        <v>3.76</v>
      </c>
      <c r="O183">
        <v>7640800</v>
      </c>
    </row>
    <row r="184" spans="9:15">
      <c r="I184" s="23">
        <v>41310</v>
      </c>
      <c r="J184">
        <v>3.76</v>
      </c>
      <c r="K184">
        <v>3.77</v>
      </c>
      <c r="L184">
        <v>3.75</v>
      </c>
      <c r="M184">
        <v>3.77</v>
      </c>
      <c r="N184">
        <v>3.77</v>
      </c>
      <c r="O184">
        <v>7671100</v>
      </c>
    </row>
    <row r="185" spans="9:15">
      <c r="I185" s="23">
        <v>41311</v>
      </c>
      <c r="J185">
        <v>3.77</v>
      </c>
      <c r="K185">
        <v>3.77</v>
      </c>
      <c r="L185">
        <v>3.63</v>
      </c>
      <c r="M185">
        <v>3.64</v>
      </c>
      <c r="N185">
        <v>3.64</v>
      </c>
      <c r="O185">
        <v>12965200</v>
      </c>
    </row>
    <row r="186" spans="9:15">
      <c r="I186" s="23">
        <v>41312</v>
      </c>
      <c r="J186">
        <v>3.64</v>
      </c>
      <c r="K186">
        <v>3.7</v>
      </c>
      <c r="L186">
        <v>3.58</v>
      </c>
      <c r="M186">
        <v>3.7</v>
      </c>
      <c r="N186">
        <v>3.7</v>
      </c>
      <c r="O186">
        <v>5283600</v>
      </c>
    </row>
    <row r="187" spans="9:15">
      <c r="I187" s="23">
        <v>41313</v>
      </c>
      <c r="J187">
        <v>3.69</v>
      </c>
      <c r="K187">
        <v>3.78</v>
      </c>
      <c r="L187">
        <v>3.66</v>
      </c>
      <c r="M187">
        <v>3.78</v>
      </c>
      <c r="N187">
        <v>3.78</v>
      </c>
      <c r="O187">
        <v>7176300</v>
      </c>
    </row>
    <row r="188" spans="9:15">
      <c r="I188" s="23">
        <v>41318</v>
      </c>
      <c r="J188">
        <v>3.78</v>
      </c>
      <c r="K188">
        <v>3.79</v>
      </c>
      <c r="L188">
        <v>3.73</v>
      </c>
      <c r="M188">
        <v>3.73</v>
      </c>
      <c r="N188">
        <v>3.73</v>
      </c>
      <c r="O188">
        <v>7902400</v>
      </c>
    </row>
    <row r="189" spans="9:15">
      <c r="I189" s="23">
        <v>41319</v>
      </c>
      <c r="J189">
        <v>3.73</v>
      </c>
      <c r="K189">
        <v>3.77</v>
      </c>
      <c r="L189">
        <v>3.72</v>
      </c>
      <c r="M189">
        <v>3.72</v>
      </c>
      <c r="N189">
        <v>3.72</v>
      </c>
      <c r="O189">
        <v>7630700</v>
      </c>
    </row>
    <row r="190" spans="9:15">
      <c r="I190" s="23">
        <v>41320</v>
      </c>
      <c r="J190">
        <v>3.75</v>
      </c>
      <c r="K190">
        <v>3.75</v>
      </c>
      <c r="L190">
        <v>3.68</v>
      </c>
      <c r="M190">
        <v>3.7</v>
      </c>
      <c r="N190">
        <v>3.7</v>
      </c>
      <c r="O190">
        <v>2537700</v>
      </c>
    </row>
    <row r="191" spans="9:15">
      <c r="I191" s="23">
        <v>41323</v>
      </c>
      <c r="J191">
        <v>3.67</v>
      </c>
      <c r="K191">
        <v>3.74</v>
      </c>
      <c r="L191">
        <v>3.63</v>
      </c>
      <c r="M191">
        <v>3.74</v>
      </c>
      <c r="N191">
        <v>3.74</v>
      </c>
      <c r="O191">
        <v>3511300</v>
      </c>
    </row>
    <row r="192" spans="9:15">
      <c r="I192" s="23">
        <v>41324</v>
      </c>
      <c r="J192">
        <v>3.69</v>
      </c>
      <c r="K192">
        <v>3.73</v>
      </c>
      <c r="L192">
        <v>3.64</v>
      </c>
      <c r="M192">
        <v>3.67</v>
      </c>
      <c r="N192">
        <v>3.67</v>
      </c>
      <c r="O192">
        <v>1109500</v>
      </c>
    </row>
    <row r="193" spans="9:15">
      <c r="I193" s="23">
        <v>41325</v>
      </c>
      <c r="J193">
        <v>3.67</v>
      </c>
      <c r="K193">
        <v>3.68</v>
      </c>
      <c r="L193">
        <v>3.62</v>
      </c>
      <c r="M193">
        <v>3.63</v>
      </c>
      <c r="N193">
        <v>3.63</v>
      </c>
      <c r="O193">
        <v>2116600</v>
      </c>
    </row>
    <row r="194" spans="9:15">
      <c r="I194" s="23">
        <v>41326</v>
      </c>
      <c r="J194">
        <v>3.63</v>
      </c>
      <c r="K194">
        <v>3.63</v>
      </c>
      <c r="L194">
        <v>3.54</v>
      </c>
      <c r="M194">
        <v>3.56</v>
      </c>
      <c r="N194">
        <v>3.56</v>
      </c>
      <c r="O194">
        <v>4395800</v>
      </c>
    </row>
    <row r="195" spans="9:15">
      <c r="I195" s="23">
        <v>41327</v>
      </c>
      <c r="J195">
        <v>3.59</v>
      </c>
      <c r="K195">
        <v>3.67</v>
      </c>
      <c r="L195">
        <v>3.58</v>
      </c>
      <c r="M195">
        <v>3.63</v>
      </c>
      <c r="N195">
        <v>3.63</v>
      </c>
      <c r="O195">
        <v>5424300</v>
      </c>
    </row>
    <row r="196" spans="9:15">
      <c r="I196" s="23">
        <v>41330</v>
      </c>
      <c r="J196">
        <v>3.63</v>
      </c>
      <c r="K196">
        <v>3.67</v>
      </c>
      <c r="L196">
        <v>3.59</v>
      </c>
      <c r="M196">
        <v>3.65</v>
      </c>
      <c r="N196">
        <v>3.65</v>
      </c>
      <c r="O196">
        <v>3528900</v>
      </c>
    </row>
    <row r="197" spans="9:15">
      <c r="I197" s="23">
        <v>41331</v>
      </c>
      <c r="J197">
        <v>3.61</v>
      </c>
      <c r="K197">
        <v>3.64</v>
      </c>
      <c r="L197">
        <v>3.56</v>
      </c>
      <c r="M197">
        <v>3.57</v>
      </c>
      <c r="N197">
        <v>3.57</v>
      </c>
      <c r="O197">
        <v>3819000</v>
      </c>
    </row>
    <row r="198" spans="9:15">
      <c r="I198" s="23">
        <v>41332</v>
      </c>
      <c r="J198">
        <v>3.6</v>
      </c>
      <c r="K198">
        <v>3.63</v>
      </c>
      <c r="L198">
        <v>3.57</v>
      </c>
      <c r="M198">
        <v>3.57</v>
      </c>
      <c r="N198">
        <v>3.57</v>
      </c>
      <c r="O198">
        <v>1892900</v>
      </c>
    </row>
    <row r="199" spans="9:15">
      <c r="I199" s="23">
        <v>41333</v>
      </c>
      <c r="J199">
        <v>3.58</v>
      </c>
      <c r="K199">
        <v>3.7</v>
      </c>
      <c r="L199">
        <v>3.58</v>
      </c>
      <c r="M199">
        <v>3.7</v>
      </c>
      <c r="N199">
        <v>3.7</v>
      </c>
      <c r="O199">
        <v>3524200</v>
      </c>
    </row>
    <row r="200" spans="9:15">
      <c r="I200" s="23">
        <v>41334</v>
      </c>
      <c r="J200">
        <v>3.68</v>
      </c>
      <c r="K200">
        <v>3.68</v>
      </c>
      <c r="L200">
        <v>3.62</v>
      </c>
      <c r="M200">
        <v>3.63</v>
      </c>
      <c r="N200">
        <v>3.63</v>
      </c>
      <c r="O200">
        <v>6565400</v>
      </c>
    </row>
    <row r="201" spans="9:15">
      <c r="I201" s="23">
        <v>41337</v>
      </c>
      <c r="J201">
        <v>3.64</v>
      </c>
      <c r="K201">
        <v>3.64</v>
      </c>
      <c r="L201">
        <v>3.58</v>
      </c>
      <c r="M201">
        <v>3.61</v>
      </c>
      <c r="N201">
        <v>3.61</v>
      </c>
      <c r="O201">
        <v>6441600</v>
      </c>
    </row>
    <row r="202" spans="9:15">
      <c r="I202" s="23">
        <v>41338</v>
      </c>
      <c r="J202">
        <v>3.6</v>
      </c>
      <c r="K202">
        <v>3.64</v>
      </c>
      <c r="L202">
        <v>3.6</v>
      </c>
      <c r="M202">
        <v>3.61</v>
      </c>
      <c r="N202">
        <v>3.61</v>
      </c>
      <c r="O202">
        <v>4402100</v>
      </c>
    </row>
    <row r="203" spans="9:15">
      <c r="I203" s="23">
        <v>41339</v>
      </c>
      <c r="J203">
        <v>3.62</v>
      </c>
      <c r="K203">
        <v>3.62</v>
      </c>
      <c r="L203">
        <v>3.57</v>
      </c>
      <c r="M203">
        <v>3.57</v>
      </c>
      <c r="N203">
        <v>3.57</v>
      </c>
      <c r="O203">
        <v>14196600</v>
      </c>
    </row>
    <row r="204" spans="9:15">
      <c r="I204" s="23">
        <v>41340</v>
      </c>
      <c r="J204">
        <v>3.58</v>
      </c>
      <c r="K204">
        <v>3.59</v>
      </c>
      <c r="L204">
        <v>3.53</v>
      </c>
      <c r="M204">
        <v>3.53</v>
      </c>
      <c r="N204">
        <v>3.53</v>
      </c>
      <c r="O204">
        <v>7332800</v>
      </c>
    </row>
    <row r="205" spans="9:15">
      <c r="I205" s="23">
        <v>41341</v>
      </c>
      <c r="J205">
        <v>3.54</v>
      </c>
      <c r="K205">
        <v>3.55</v>
      </c>
      <c r="L205">
        <v>3.52</v>
      </c>
      <c r="M205">
        <v>3.53</v>
      </c>
      <c r="N205">
        <v>3.53</v>
      </c>
      <c r="O205">
        <v>5403200</v>
      </c>
    </row>
    <row r="206" spans="9:15">
      <c r="I206" s="23">
        <v>41344</v>
      </c>
      <c r="J206">
        <v>3.51</v>
      </c>
      <c r="K206">
        <v>3.58</v>
      </c>
      <c r="L206">
        <v>3.51</v>
      </c>
      <c r="M206">
        <v>3.58</v>
      </c>
      <c r="N206">
        <v>3.58</v>
      </c>
      <c r="O206">
        <v>5914800</v>
      </c>
    </row>
    <row r="207" spans="9:15">
      <c r="I207" s="23">
        <v>41345</v>
      </c>
      <c r="J207">
        <v>3.59</v>
      </c>
      <c r="K207">
        <v>3.62</v>
      </c>
      <c r="L207">
        <v>3.56</v>
      </c>
      <c r="M207">
        <v>3.58</v>
      </c>
      <c r="N207">
        <v>3.58</v>
      </c>
      <c r="O207">
        <v>4336100</v>
      </c>
    </row>
    <row r="208" spans="9:15">
      <c r="I208" s="23">
        <v>41346</v>
      </c>
      <c r="J208">
        <v>3.58</v>
      </c>
      <c r="K208">
        <v>3.58</v>
      </c>
      <c r="L208">
        <v>3.54</v>
      </c>
      <c r="M208">
        <v>3.58</v>
      </c>
      <c r="N208">
        <v>3.58</v>
      </c>
      <c r="O208">
        <v>6315800</v>
      </c>
    </row>
    <row r="209" spans="9:15">
      <c r="I209" s="23">
        <v>41347</v>
      </c>
      <c r="J209">
        <v>3.59</v>
      </c>
      <c r="K209">
        <v>3.59</v>
      </c>
      <c r="L209">
        <v>3.54</v>
      </c>
      <c r="M209">
        <v>3.55</v>
      </c>
      <c r="N209">
        <v>3.55</v>
      </c>
      <c r="O209">
        <v>4778400</v>
      </c>
    </row>
    <row r="210" spans="9:15">
      <c r="I210" s="23">
        <v>41348</v>
      </c>
      <c r="J210">
        <v>3.54</v>
      </c>
      <c r="K210">
        <v>3.56</v>
      </c>
      <c r="L210">
        <v>3.51</v>
      </c>
      <c r="M210">
        <v>3.55</v>
      </c>
      <c r="N210">
        <v>3.55</v>
      </c>
      <c r="O210">
        <v>7415700</v>
      </c>
    </row>
    <row r="211" spans="9:15">
      <c r="I211" s="23">
        <v>41351</v>
      </c>
      <c r="J211">
        <v>3.53</v>
      </c>
      <c r="K211">
        <v>3.55</v>
      </c>
      <c r="L211">
        <v>3.47</v>
      </c>
      <c r="M211">
        <v>3.47</v>
      </c>
      <c r="N211">
        <v>3.47</v>
      </c>
      <c r="O211">
        <v>6117100</v>
      </c>
    </row>
    <row r="212" spans="9:15">
      <c r="I212" s="23">
        <v>41352</v>
      </c>
      <c r="J212">
        <v>3.47</v>
      </c>
      <c r="K212">
        <v>3.5</v>
      </c>
      <c r="L212">
        <v>3.44</v>
      </c>
      <c r="M212">
        <v>3.47</v>
      </c>
      <c r="N212">
        <v>3.47</v>
      </c>
      <c r="O212">
        <v>8467800</v>
      </c>
    </row>
    <row r="213" spans="9:15">
      <c r="I213" s="23">
        <v>41353</v>
      </c>
      <c r="J213">
        <v>3.47</v>
      </c>
      <c r="K213">
        <v>3.52</v>
      </c>
      <c r="L213">
        <v>3.43</v>
      </c>
      <c r="M213">
        <v>3.47</v>
      </c>
      <c r="N213">
        <v>3.47</v>
      </c>
      <c r="O213">
        <v>10761400</v>
      </c>
    </row>
    <row r="214" spans="9:15">
      <c r="I214" s="23">
        <v>41354</v>
      </c>
      <c r="J214">
        <v>3.45</v>
      </c>
      <c r="K214">
        <v>3.45</v>
      </c>
      <c r="L214">
        <v>3.36</v>
      </c>
      <c r="M214">
        <v>3.38</v>
      </c>
      <c r="N214">
        <v>3.38</v>
      </c>
      <c r="O214">
        <v>18191700</v>
      </c>
    </row>
    <row r="215" spans="9:15">
      <c r="I215" s="23">
        <v>41355</v>
      </c>
      <c r="J215">
        <v>3.39</v>
      </c>
      <c r="K215">
        <v>3.41</v>
      </c>
      <c r="L215">
        <v>3.36</v>
      </c>
      <c r="M215">
        <v>3.36</v>
      </c>
      <c r="N215">
        <v>3.36</v>
      </c>
      <c r="O215">
        <v>30035100</v>
      </c>
    </row>
    <row r="216" spans="9:15">
      <c r="I216" s="23">
        <v>41358</v>
      </c>
      <c r="J216">
        <v>3.37</v>
      </c>
      <c r="K216">
        <v>3.43</v>
      </c>
      <c r="L216">
        <v>3.35</v>
      </c>
      <c r="M216">
        <v>3.4</v>
      </c>
      <c r="N216">
        <v>3.4</v>
      </c>
      <c r="O216">
        <v>15826800</v>
      </c>
    </row>
    <row r="217" spans="9:15">
      <c r="I217" s="23">
        <v>41359</v>
      </c>
      <c r="J217">
        <v>3.43</v>
      </c>
      <c r="K217">
        <v>3.46</v>
      </c>
      <c r="L217">
        <v>3.41</v>
      </c>
      <c r="M217">
        <v>3.45</v>
      </c>
      <c r="N217">
        <v>3.45</v>
      </c>
      <c r="O217">
        <v>7159800</v>
      </c>
    </row>
    <row r="218" spans="9:15">
      <c r="I218" s="23">
        <v>41360</v>
      </c>
      <c r="J218">
        <v>3.48</v>
      </c>
      <c r="K218">
        <v>3.62</v>
      </c>
      <c r="L218">
        <v>3.48</v>
      </c>
      <c r="M218">
        <v>3.6</v>
      </c>
      <c r="N218">
        <v>3.6</v>
      </c>
      <c r="O218">
        <v>15640500</v>
      </c>
    </row>
    <row r="219" spans="9:15">
      <c r="I219" s="23">
        <v>41361</v>
      </c>
      <c r="J219">
        <v>3.6</v>
      </c>
      <c r="K219">
        <v>3.71</v>
      </c>
      <c r="L219">
        <v>3.59</v>
      </c>
      <c r="M219">
        <v>3.67</v>
      </c>
      <c r="N219">
        <v>3.67</v>
      </c>
      <c r="O219">
        <v>12313100</v>
      </c>
    </row>
    <row r="220" spans="9:15">
      <c r="I220" s="23">
        <v>41362</v>
      </c>
      <c r="J220">
        <v>3.64</v>
      </c>
      <c r="K220">
        <v>3.66</v>
      </c>
      <c r="L220">
        <v>3.58</v>
      </c>
      <c r="M220">
        <v>3.62</v>
      </c>
      <c r="N220">
        <v>3.62</v>
      </c>
      <c r="O220">
        <v>3986100</v>
      </c>
    </row>
    <row r="221" spans="9:15">
      <c r="I221" s="23">
        <v>41365</v>
      </c>
      <c r="J221">
        <v>3.64</v>
      </c>
      <c r="K221">
        <v>3.7</v>
      </c>
      <c r="L221">
        <v>3.6</v>
      </c>
      <c r="M221">
        <v>3.68</v>
      </c>
      <c r="N221">
        <v>3.68</v>
      </c>
      <c r="O221">
        <v>5961300</v>
      </c>
    </row>
    <row r="222" spans="9:15">
      <c r="I222" s="23">
        <v>41366</v>
      </c>
      <c r="J222">
        <v>3.68</v>
      </c>
      <c r="K222">
        <v>3.74</v>
      </c>
      <c r="L222">
        <v>3.68</v>
      </c>
      <c r="M222">
        <v>3.72</v>
      </c>
      <c r="N222">
        <v>3.72</v>
      </c>
      <c r="O222">
        <v>7703700</v>
      </c>
    </row>
    <row r="223" spans="9:15">
      <c r="I223" s="23">
        <v>41367</v>
      </c>
      <c r="J223">
        <v>3.76</v>
      </c>
      <c r="K223">
        <v>3.76</v>
      </c>
      <c r="L223">
        <v>3.46</v>
      </c>
      <c r="M223">
        <v>3.72</v>
      </c>
      <c r="N223">
        <v>3.72</v>
      </c>
      <c r="O223">
        <v>9476900</v>
      </c>
    </row>
    <row r="224" spans="9:15">
      <c r="I224" s="23">
        <v>41368</v>
      </c>
      <c r="J224">
        <v>3.7</v>
      </c>
      <c r="K224">
        <v>3.74</v>
      </c>
      <c r="L224">
        <v>3.65</v>
      </c>
      <c r="M224">
        <v>3.72</v>
      </c>
      <c r="N224">
        <v>3.72</v>
      </c>
      <c r="O224">
        <v>6246500</v>
      </c>
    </row>
    <row r="225" spans="9:15">
      <c r="I225" s="23">
        <v>41369</v>
      </c>
      <c r="J225">
        <v>3.71</v>
      </c>
      <c r="K225">
        <v>3.72</v>
      </c>
      <c r="L225">
        <v>3.67</v>
      </c>
      <c r="M225">
        <v>3.7</v>
      </c>
      <c r="N225">
        <v>3.7</v>
      </c>
      <c r="O225">
        <v>4942200</v>
      </c>
    </row>
    <row r="226" spans="9:15">
      <c r="I226" s="23">
        <v>41372</v>
      </c>
      <c r="J226">
        <v>3.73</v>
      </c>
      <c r="K226">
        <v>3.74</v>
      </c>
      <c r="L226">
        <v>3.66</v>
      </c>
      <c r="M226">
        <v>3.72</v>
      </c>
      <c r="N226">
        <v>3.72</v>
      </c>
      <c r="O226">
        <v>3391600</v>
      </c>
    </row>
    <row r="227" spans="9:15">
      <c r="I227" s="23">
        <v>41373</v>
      </c>
      <c r="J227">
        <v>3.74</v>
      </c>
      <c r="K227">
        <v>3.74</v>
      </c>
      <c r="L227">
        <v>3.69</v>
      </c>
      <c r="M227">
        <v>3.74</v>
      </c>
      <c r="N227">
        <v>3.74</v>
      </c>
      <c r="O227">
        <v>2563200</v>
      </c>
    </row>
    <row r="228" spans="9:15">
      <c r="I228" s="23">
        <v>41374</v>
      </c>
      <c r="J228">
        <v>3.71</v>
      </c>
      <c r="K228">
        <v>3.73</v>
      </c>
      <c r="L228">
        <v>3.7</v>
      </c>
      <c r="M228">
        <v>3.73</v>
      </c>
      <c r="N228">
        <v>3.73</v>
      </c>
      <c r="O228">
        <v>2640000</v>
      </c>
    </row>
    <row r="229" spans="9:15">
      <c r="I229" s="23">
        <v>41375</v>
      </c>
      <c r="J229">
        <v>3.7</v>
      </c>
      <c r="K229">
        <v>3.74</v>
      </c>
      <c r="L229">
        <v>3.69</v>
      </c>
      <c r="M229">
        <v>3.71</v>
      </c>
      <c r="N229">
        <v>3.71</v>
      </c>
      <c r="O229">
        <v>5872600</v>
      </c>
    </row>
    <row r="230" spans="9:15">
      <c r="I230" s="23">
        <v>41376</v>
      </c>
      <c r="J230">
        <v>3.69</v>
      </c>
      <c r="K230">
        <v>3.71</v>
      </c>
      <c r="L230">
        <v>3.68</v>
      </c>
      <c r="M230">
        <v>3.7</v>
      </c>
      <c r="N230">
        <v>3.7</v>
      </c>
      <c r="O230">
        <v>6164700</v>
      </c>
    </row>
    <row r="231" spans="9:15">
      <c r="I231" s="23">
        <v>41379</v>
      </c>
      <c r="J231">
        <v>3.65</v>
      </c>
      <c r="K231">
        <v>3.66</v>
      </c>
      <c r="L231">
        <v>3.6</v>
      </c>
      <c r="M231">
        <v>3.61</v>
      </c>
      <c r="N231">
        <v>3.61</v>
      </c>
      <c r="O231">
        <v>5671500</v>
      </c>
    </row>
    <row r="232" spans="9:15">
      <c r="I232" s="23">
        <v>41380</v>
      </c>
      <c r="J232">
        <v>3.57</v>
      </c>
      <c r="K232">
        <v>3.72</v>
      </c>
      <c r="L232">
        <v>3.57</v>
      </c>
      <c r="M232">
        <v>3.72</v>
      </c>
      <c r="N232">
        <v>3.72</v>
      </c>
      <c r="O232">
        <v>5402700</v>
      </c>
    </row>
    <row r="233" spans="9:15">
      <c r="I233" s="23">
        <v>41381</v>
      </c>
      <c r="J233">
        <v>3.72</v>
      </c>
      <c r="K233">
        <v>3.78</v>
      </c>
      <c r="L233">
        <v>3.72</v>
      </c>
      <c r="M233">
        <v>3.77</v>
      </c>
      <c r="N233">
        <v>3.77</v>
      </c>
      <c r="O233">
        <v>8816500</v>
      </c>
    </row>
    <row r="234" spans="9:15">
      <c r="I234" s="23">
        <v>41382</v>
      </c>
      <c r="J234">
        <v>3.73</v>
      </c>
      <c r="K234">
        <v>3.74</v>
      </c>
      <c r="L234">
        <v>3.69</v>
      </c>
      <c r="M234">
        <v>3.7</v>
      </c>
      <c r="N234">
        <v>3.7</v>
      </c>
      <c r="O234">
        <v>3668800</v>
      </c>
    </row>
    <row r="235" spans="9:15">
      <c r="I235" s="23">
        <v>41383</v>
      </c>
      <c r="J235">
        <v>3.7</v>
      </c>
      <c r="K235">
        <v>3.73</v>
      </c>
      <c r="L235">
        <v>3.66</v>
      </c>
      <c r="M235">
        <v>3.66</v>
      </c>
      <c r="N235">
        <v>3.66</v>
      </c>
      <c r="O235">
        <v>1459600</v>
      </c>
    </row>
    <row r="236" spans="9:15">
      <c r="I236" s="23">
        <v>41386</v>
      </c>
      <c r="J236">
        <v>3.66</v>
      </c>
      <c r="K236">
        <v>3.7</v>
      </c>
      <c r="L236">
        <v>3.65</v>
      </c>
      <c r="M236">
        <v>3.7</v>
      </c>
      <c r="N236">
        <v>3.7</v>
      </c>
      <c r="O236">
        <v>2133700</v>
      </c>
    </row>
    <row r="237" spans="9:15">
      <c r="I237" s="23">
        <v>41387</v>
      </c>
      <c r="J237">
        <v>3.7</v>
      </c>
      <c r="K237">
        <v>3.71</v>
      </c>
      <c r="L237">
        <v>3.68</v>
      </c>
      <c r="M237">
        <v>3.7</v>
      </c>
      <c r="N237">
        <v>3.7</v>
      </c>
      <c r="O237">
        <v>4071600</v>
      </c>
    </row>
    <row r="238" spans="9:15">
      <c r="I238" s="23">
        <v>41388</v>
      </c>
      <c r="J238">
        <v>3.7</v>
      </c>
      <c r="K238">
        <v>3.72</v>
      </c>
      <c r="L238">
        <v>3.68</v>
      </c>
      <c r="M238">
        <v>3.7</v>
      </c>
      <c r="N238">
        <v>3.7</v>
      </c>
      <c r="O238">
        <v>3414600</v>
      </c>
    </row>
    <row r="239" spans="9:15">
      <c r="I239" s="23">
        <v>41389</v>
      </c>
      <c r="J239">
        <v>3.7</v>
      </c>
      <c r="K239">
        <v>3.74</v>
      </c>
      <c r="L239">
        <v>3.69</v>
      </c>
      <c r="M239">
        <v>3.71</v>
      </c>
      <c r="N239">
        <v>3.71</v>
      </c>
      <c r="O239">
        <v>3317100</v>
      </c>
    </row>
    <row r="240" spans="9:15">
      <c r="I240" s="23">
        <v>41390</v>
      </c>
      <c r="J240">
        <v>3.72</v>
      </c>
      <c r="K240">
        <v>3.77</v>
      </c>
      <c r="L240">
        <v>3.71</v>
      </c>
      <c r="M240">
        <v>3.72</v>
      </c>
      <c r="N240">
        <v>3.72</v>
      </c>
      <c r="O240">
        <v>4519700</v>
      </c>
    </row>
    <row r="241" spans="9:15">
      <c r="I241" s="23">
        <v>41393</v>
      </c>
      <c r="J241">
        <v>3.72</v>
      </c>
      <c r="K241">
        <v>3.73</v>
      </c>
      <c r="L241">
        <v>3.66</v>
      </c>
      <c r="M241">
        <v>3.67</v>
      </c>
      <c r="N241">
        <v>3.67</v>
      </c>
      <c r="O241">
        <v>1839400</v>
      </c>
    </row>
    <row r="242" spans="9:15">
      <c r="I242" s="23">
        <v>41394</v>
      </c>
      <c r="J242">
        <v>3.69</v>
      </c>
      <c r="K242">
        <v>3.76</v>
      </c>
      <c r="L242">
        <v>3.68</v>
      </c>
      <c r="M242">
        <v>3.76</v>
      </c>
      <c r="N242">
        <v>3.76</v>
      </c>
      <c r="O242">
        <v>6105800</v>
      </c>
    </row>
    <row r="243" spans="9:15">
      <c r="I243" s="23">
        <v>41396</v>
      </c>
      <c r="J243">
        <v>3.76</v>
      </c>
      <c r="K243">
        <v>3.76</v>
      </c>
      <c r="L243">
        <v>3.72</v>
      </c>
      <c r="M243">
        <v>3.72</v>
      </c>
      <c r="N243">
        <v>3.72</v>
      </c>
      <c r="O243">
        <v>5796200</v>
      </c>
    </row>
    <row r="244" spans="9:15">
      <c r="I244" s="23">
        <v>41397</v>
      </c>
      <c r="J244">
        <v>3.73</v>
      </c>
      <c r="K244">
        <v>3.73</v>
      </c>
      <c r="L244">
        <v>3.63</v>
      </c>
      <c r="M244">
        <v>3.64</v>
      </c>
      <c r="N244">
        <v>3.64</v>
      </c>
      <c r="O244">
        <v>5416000</v>
      </c>
    </row>
    <row r="245" spans="9:15">
      <c r="I245" s="23">
        <v>41400</v>
      </c>
      <c r="J245">
        <v>3.8</v>
      </c>
      <c r="K245">
        <v>3.9</v>
      </c>
      <c r="L245">
        <v>3.77</v>
      </c>
      <c r="M245">
        <v>3.86</v>
      </c>
      <c r="N245">
        <v>3.86</v>
      </c>
      <c r="O245">
        <v>12948600</v>
      </c>
    </row>
    <row r="246" spans="9:15">
      <c r="I246" s="23">
        <v>41401</v>
      </c>
      <c r="J246">
        <v>3.88</v>
      </c>
      <c r="K246">
        <v>3.9</v>
      </c>
      <c r="L246">
        <v>3.82</v>
      </c>
      <c r="M246">
        <v>3.89</v>
      </c>
      <c r="N246">
        <v>3.89</v>
      </c>
      <c r="O246">
        <v>5824500</v>
      </c>
    </row>
    <row r="247" spans="9:15">
      <c r="I247" s="23">
        <v>41402</v>
      </c>
      <c r="J247">
        <v>3.9</v>
      </c>
      <c r="K247">
        <v>3.9</v>
      </c>
      <c r="L247">
        <v>3.74</v>
      </c>
      <c r="M247">
        <v>3.79</v>
      </c>
      <c r="N247">
        <v>3.79</v>
      </c>
      <c r="O247">
        <v>4893300</v>
      </c>
    </row>
    <row r="248" spans="9:15">
      <c r="I248" s="23">
        <v>41403</v>
      </c>
      <c r="J248">
        <v>3.79</v>
      </c>
      <c r="K248">
        <v>3.8</v>
      </c>
      <c r="L248">
        <v>3.77</v>
      </c>
      <c r="M248">
        <v>3.8</v>
      </c>
      <c r="N248">
        <v>3.8</v>
      </c>
      <c r="O248">
        <v>2849200</v>
      </c>
    </row>
    <row r="249" spans="9:15">
      <c r="I249" s="23">
        <v>41404</v>
      </c>
      <c r="J249">
        <v>3.78</v>
      </c>
      <c r="K249">
        <v>3.89</v>
      </c>
      <c r="L249">
        <v>3.77</v>
      </c>
      <c r="M249">
        <v>3.87</v>
      </c>
      <c r="N249">
        <v>3.87</v>
      </c>
      <c r="O249">
        <v>15320200</v>
      </c>
    </row>
    <row r="250" spans="9:15">
      <c r="I250" s="23">
        <v>41407</v>
      </c>
      <c r="J250">
        <v>3.89</v>
      </c>
      <c r="K250">
        <v>3.91</v>
      </c>
      <c r="L250">
        <v>3.86</v>
      </c>
      <c r="M250">
        <v>3.88</v>
      </c>
      <c r="N250">
        <v>3.88</v>
      </c>
      <c r="O250">
        <v>3512300</v>
      </c>
    </row>
    <row r="251" spans="9:15">
      <c r="I251" s="23">
        <v>41408</v>
      </c>
      <c r="J251">
        <v>3.88</v>
      </c>
      <c r="K251">
        <v>3.9</v>
      </c>
      <c r="L251">
        <v>3.83</v>
      </c>
      <c r="M251">
        <v>3.87</v>
      </c>
      <c r="N251">
        <v>3.87</v>
      </c>
      <c r="O251">
        <v>4928500</v>
      </c>
    </row>
    <row r="252" spans="9:15">
      <c r="I252" s="23">
        <v>41409</v>
      </c>
      <c r="J252">
        <v>3.9</v>
      </c>
      <c r="K252">
        <v>3.9</v>
      </c>
      <c r="L252">
        <v>3.85</v>
      </c>
      <c r="M252">
        <v>3.88</v>
      </c>
      <c r="N252">
        <v>3.88</v>
      </c>
      <c r="O252">
        <v>3239600</v>
      </c>
    </row>
    <row r="253" spans="9:15">
      <c r="I253" s="23">
        <v>41410</v>
      </c>
      <c r="J253">
        <v>3.88</v>
      </c>
      <c r="K253">
        <v>3.9</v>
      </c>
      <c r="L253">
        <v>3.83</v>
      </c>
      <c r="M253">
        <v>3.87</v>
      </c>
      <c r="N253">
        <v>3.87</v>
      </c>
      <c r="O253">
        <v>1343200</v>
      </c>
    </row>
    <row r="254" spans="9:15">
      <c r="I254" s="23">
        <v>41411</v>
      </c>
      <c r="J254">
        <v>3.87</v>
      </c>
      <c r="K254">
        <v>3.9</v>
      </c>
      <c r="L254">
        <v>3.81</v>
      </c>
      <c r="M254">
        <v>3.81</v>
      </c>
      <c r="N254">
        <v>3.81</v>
      </c>
      <c r="O254">
        <v>2749700</v>
      </c>
    </row>
    <row r="255" spans="9:15">
      <c r="I255" s="23">
        <v>41414</v>
      </c>
      <c r="J255">
        <v>3.83</v>
      </c>
      <c r="K255">
        <v>3.9</v>
      </c>
      <c r="L255">
        <v>3.82</v>
      </c>
      <c r="M255">
        <v>3.9</v>
      </c>
      <c r="N255">
        <v>3.9</v>
      </c>
      <c r="O255">
        <v>1775100</v>
      </c>
    </row>
    <row r="256" spans="9:15">
      <c r="I256" s="23">
        <v>41415</v>
      </c>
      <c r="J256">
        <v>3.9</v>
      </c>
      <c r="K256">
        <v>3.97</v>
      </c>
      <c r="L256">
        <v>3.9</v>
      </c>
      <c r="M256">
        <v>3.95</v>
      </c>
      <c r="N256">
        <v>3.95</v>
      </c>
      <c r="O256">
        <v>5117000</v>
      </c>
    </row>
    <row r="257" spans="9:15">
      <c r="I257" s="23">
        <v>41416</v>
      </c>
      <c r="J257">
        <v>3.94</v>
      </c>
      <c r="K257">
        <v>3.96</v>
      </c>
      <c r="L257">
        <v>3.92</v>
      </c>
      <c r="M257">
        <v>3.94</v>
      </c>
      <c r="N257">
        <v>3.94</v>
      </c>
      <c r="O257">
        <v>2893200</v>
      </c>
    </row>
    <row r="258" spans="9:15">
      <c r="I258" s="23">
        <v>41417</v>
      </c>
      <c r="J258">
        <v>3.91</v>
      </c>
      <c r="K258">
        <v>3.94</v>
      </c>
      <c r="L258">
        <v>3.86</v>
      </c>
      <c r="M258">
        <v>3.91</v>
      </c>
      <c r="N258">
        <v>3.91</v>
      </c>
      <c r="O258">
        <v>9070800</v>
      </c>
    </row>
    <row r="259" spans="9:15">
      <c r="I259" s="23">
        <v>41421</v>
      </c>
      <c r="J259">
        <v>3.91</v>
      </c>
      <c r="K259">
        <v>3.98</v>
      </c>
      <c r="L259">
        <v>3.91</v>
      </c>
      <c r="M259">
        <v>3.94</v>
      </c>
      <c r="N259">
        <v>3.94</v>
      </c>
      <c r="O259">
        <v>4707600</v>
      </c>
    </row>
    <row r="260" spans="9:15">
      <c r="I260" s="23">
        <v>41422</v>
      </c>
      <c r="J260">
        <v>3.92</v>
      </c>
      <c r="K260">
        <v>3.98</v>
      </c>
      <c r="L260">
        <v>3.92</v>
      </c>
      <c r="M260">
        <v>3.95</v>
      </c>
      <c r="N260">
        <v>3.95</v>
      </c>
      <c r="O260">
        <v>4974500</v>
      </c>
    </row>
    <row r="261" spans="9:15">
      <c r="I261" s="23">
        <v>41423</v>
      </c>
      <c r="J261">
        <v>3.95</v>
      </c>
      <c r="K261">
        <v>4</v>
      </c>
      <c r="L261">
        <v>3.95</v>
      </c>
      <c r="M261">
        <v>4</v>
      </c>
      <c r="N261">
        <v>4</v>
      </c>
      <c r="O261">
        <v>4201100</v>
      </c>
    </row>
    <row r="262" spans="9:15">
      <c r="I262" s="23">
        <v>41424</v>
      </c>
      <c r="J262">
        <v>4</v>
      </c>
      <c r="K262">
        <v>4</v>
      </c>
      <c r="L262">
        <v>3.9</v>
      </c>
      <c r="M262">
        <v>3.9</v>
      </c>
      <c r="N262">
        <v>3.9</v>
      </c>
      <c r="O262">
        <v>2181500</v>
      </c>
    </row>
    <row r="263" spans="9:15">
      <c r="I263" s="23">
        <v>41425</v>
      </c>
      <c r="J263">
        <v>3.94</v>
      </c>
      <c r="K263">
        <v>4</v>
      </c>
      <c r="L263">
        <v>3.9</v>
      </c>
      <c r="M263">
        <v>3.9</v>
      </c>
      <c r="N263">
        <v>3.9</v>
      </c>
      <c r="O263">
        <v>7604300</v>
      </c>
    </row>
    <row r="264" spans="9:15">
      <c r="I264" s="23">
        <v>41428</v>
      </c>
      <c r="J264">
        <v>3.95</v>
      </c>
      <c r="K264">
        <v>3.95</v>
      </c>
      <c r="L264">
        <v>3.9</v>
      </c>
      <c r="M264">
        <v>3.92</v>
      </c>
      <c r="N264">
        <v>3.92</v>
      </c>
      <c r="O264">
        <v>2473900</v>
      </c>
    </row>
    <row r="265" spans="9:15">
      <c r="I265" s="23">
        <v>41429</v>
      </c>
      <c r="J265">
        <v>3.92</v>
      </c>
      <c r="K265">
        <v>4</v>
      </c>
      <c r="L265">
        <v>3.9</v>
      </c>
      <c r="M265">
        <v>4</v>
      </c>
      <c r="N265">
        <v>4</v>
      </c>
      <c r="O265">
        <v>4258200</v>
      </c>
    </row>
    <row r="266" spans="9:15">
      <c r="I266" s="23">
        <v>41430</v>
      </c>
      <c r="J266">
        <v>3.96</v>
      </c>
      <c r="K266">
        <v>3.97</v>
      </c>
      <c r="L266">
        <v>3.9</v>
      </c>
      <c r="M266">
        <v>3.93</v>
      </c>
      <c r="N266">
        <v>3.93</v>
      </c>
      <c r="O266">
        <v>3217500</v>
      </c>
    </row>
    <row r="267" spans="9:15">
      <c r="I267" s="23">
        <v>41431</v>
      </c>
      <c r="J267">
        <v>3.93</v>
      </c>
      <c r="K267">
        <v>3.94</v>
      </c>
      <c r="L267">
        <v>3.88</v>
      </c>
      <c r="M267">
        <v>3.88</v>
      </c>
      <c r="N267">
        <v>3.88</v>
      </c>
      <c r="O267">
        <v>5539100</v>
      </c>
    </row>
    <row r="268" spans="9:15">
      <c r="I268" s="23">
        <v>41432</v>
      </c>
      <c r="J268">
        <v>3.92</v>
      </c>
      <c r="K268">
        <v>3.97</v>
      </c>
      <c r="L268">
        <v>3.88</v>
      </c>
      <c r="M268">
        <v>3.94</v>
      </c>
      <c r="N268">
        <v>3.94</v>
      </c>
      <c r="O268">
        <v>2707200</v>
      </c>
    </row>
    <row r="269" spans="9:15">
      <c r="I269" s="23">
        <v>41435</v>
      </c>
      <c r="J269">
        <v>3.94</v>
      </c>
      <c r="K269">
        <v>3.98</v>
      </c>
      <c r="L269">
        <v>3.93</v>
      </c>
      <c r="M269">
        <v>3.94</v>
      </c>
      <c r="N269">
        <v>3.94</v>
      </c>
      <c r="O269">
        <v>2534800</v>
      </c>
    </row>
    <row r="270" spans="9:15">
      <c r="I270" s="23">
        <v>41436</v>
      </c>
      <c r="J270">
        <v>3.92</v>
      </c>
      <c r="K270">
        <v>4.01</v>
      </c>
      <c r="L270">
        <v>3.91</v>
      </c>
      <c r="M270">
        <v>3.98</v>
      </c>
      <c r="N270">
        <v>3.98</v>
      </c>
      <c r="O270">
        <v>4846800</v>
      </c>
    </row>
    <row r="271" spans="9:15">
      <c r="I271" s="23">
        <v>41437</v>
      </c>
      <c r="J271">
        <v>3.94</v>
      </c>
      <c r="K271">
        <v>4</v>
      </c>
      <c r="L271">
        <v>3.89</v>
      </c>
      <c r="M271">
        <v>3.89</v>
      </c>
      <c r="N271">
        <v>3.89</v>
      </c>
      <c r="O271">
        <v>4091100</v>
      </c>
    </row>
    <row r="272" spans="9:15">
      <c r="I272" s="23">
        <v>41438</v>
      </c>
      <c r="J272">
        <v>3.89</v>
      </c>
      <c r="K272">
        <v>3.89</v>
      </c>
      <c r="L272">
        <v>3.82</v>
      </c>
      <c r="M272">
        <v>3.82</v>
      </c>
      <c r="N272">
        <v>3.82</v>
      </c>
      <c r="O272">
        <v>3935400</v>
      </c>
    </row>
    <row r="273" spans="9:15">
      <c r="I273" s="23">
        <v>41439</v>
      </c>
      <c r="J273">
        <v>3.87</v>
      </c>
      <c r="K273">
        <v>3.91</v>
      </c>
      <c r="L273">
        <v>3.85</v>
      </c>
      <c r="M273">
        <v>3.85</v>
      </c>
      <c r="N273">
        <v>3.85</v>
      </c>
      <c r="O273">
        <v>3219100</v>
      </c>
    </row>
    <row r="274" spans="9:15">
      <c r="I274" s="23">
        <v>41442</v>
      </c>
      <c r="J274">
        <v>3.85</v>
      </c>
      <c r="K274">
        <v>3.92</v>
      </c>
      <c r="L274">
        <v>3.85</v>
      </c>
      <c r="M274">
        <v>3.92</v>
      </c>
      <c r="N274">
        <v>3.92</v>
      </c>
      <c r="O274">
        <v>1037600</v>
      </c>
    </row>
    <row r="275" spans="9:15">
      <c r="I275" s="23">
        <v>41443</v>
      </c>
      <c r="J275">
        <v>3.85</v>
      </c>
      <c r="K275">
        <v>3.93</v>
      </c>
      <c r="L275">
        <v>3.85</v>
      </c>
      <c r="M275">
        <v>3.92</v>
      </c>
      <c r="N275">
        <v>3.92</v>
      </c>
      <c r="O275">
        <v>2180300</v>
      </c>
    </row>
    <row r="276" spans="9:15">
      <c r="I276" s="23">
        <v>41444</v>
      </c>
      <c r="J276">
        <v>3.89</v>
      </c>
      <c r="K276">
        <v>3.95</v>
      </c>
      <c r="L276">
        <v>3.88</v>
      </c>
      <c r="M276">
        <v>3.88</v>
      </c>
      <c r="N276">
        <v>3.88</v>
      </c>
      <c r="O276">
        <v>1500500</v>
      </c>
    </row>
    <row r="277" spans="9:15">
      <c r="I277" s="23">
        <v>41445</v>
      </c>
      <c r="J277">
        <v>3.87</v>
      </c>
      <c r="K277">
        <v>3.92</v>
      </c>
      <c r="L277">
        <v>3.8</v>
      </c>
      <c r="M277">
        <v>3.8</v>
      </c>
      <c r="N277">
        <v>3.8</v>
      </c>
      <c r="O277">
        <v>2433900</v>
      </c>
    </row>
    <row r="278" spans="9:15">
      <c r="I278" s="23">
        <v>41446</v>
      </c>
      <c r="J278">
        <v>3.8</v>
      </c>
      <c r="K278">
        <v>3.92</v>
      </c>
      <c r="L278">
        <v>3.75</v>
      </c>
      <c r="M278">
        <v>3.8</v>
      </c>
      <c r="N278">
        <v>3.8</v>
      </c>
      <c r="O278">
        <v>5062300</v>
      </c>
    </row>
    <row r="279" spans="9:15">
      <c r="I279" s="23">
        <v>41449</v>
      </c>
      <c r="J279">
        <v>3.81</v>
      </c>
      <c r="K279">
        <v>3.83</v>
      </c>
      <c r="L279">
        <v>3.71</v>
      </c>
      <c r="M279">
        <v>3.71</v>
      </c>
      <c r="N279">
        <v>3.71</v>
      </c>
      <c r="O279">
        <v>1598500</v>
      </c>
    </row>
    <row r="280" spans="9:15">
      <c r="I280" s="23">
        <v>41450</v>
      </c>
      <c r="J280">
        <v>3.7</v>
      </c>
      <c r="K280">
        <v>3.75</v>
      </c>
      <c r="L280">
        <v>3.68</v>
      </c>
      <c r="M280">
        <v>3.68</v>
      </c>
      <c r="N280">
        <v>3.68</v>
      </c>
      <c r="O280">
        <v>5860300</v>
      </c>
    </row>
    <row r="281" spans="9:15">
      <c r="I281" s="23">
        <v>41451</v>
      </c>
      <c r="J281">
        <v>3.68</v>
      </c>
      <c r="K281">
        <v>3.73</v>
      </c>
      <c r="L281">
        <v>3.66</v>
      </c>
      <c r="M281">
        <v>3.68</v>
      </c>
      <c r="N281">
        <v>3.68</v>
      </c>
      <c r="O281">
        <v>3523500</v>
      </c>
    </row>
    <row r="282" spans="9:15">
      <c r="I282" s="23">
        <v>41452</v>
      </c>
      <c r="J282">
        <v>3.73</v>
      </c>
      <c r="K282">
        <v>3.8</v>
      </c>
      <c r="L282">
        <v>3.73</v>
      </c>
      <c r="M282">
        <v>3.78</v>
      </c>
      <c r="N282">
        <v>3.78</v>
      </c>
      <c r="O282">
        <v>2772100</v>
      </c>
    </row>
    <row r="283" spans="9:15">
      <c r="I283" s="23">
        <v>41453</v>
      </c>
      <c r="J283">
        <v>3.82</v>
      </c>
      <c r="K283">
        <v>3.94</v>
      </c>
      <c r="L283">
        <v>3.82</v>
      </c>
      <c r="M283">
        <v>3.89</v>
      </c>
      <c r="N283">
        <v>3.89</v>
      </c>
      <c r="O283">
        <v>9139200</v>
      </c>
    </row>
    <row r="284" spans="9:15">
      <c r="I284" s="23">
        <v>41456</v>
      </c>
      <c r="J284">
        <v>3.87</v>
      </c>
      <c r="K284">
        <v>4</v>
      </c>
      <c r="L284">
        <v>3.87</v>
      </c>
      <c r="M284">
        <v>4</v>
      </c>
      <c r="N284">
        <v>4</v>
      </c>
      <c r="O284">
        <v>10365600</v>
      </c>
    </row>
    <row r="285" spans="9:15">
      <c r="I285" s="23">
        <v>41457</v>
      </c>
      <c r="J285">
        <v>3.99</v>
      </c>
      <c r="K285">
        <v>3.99</v>
      </c>
      <c r="L285">
        <v>3.92</v>
      </c>
      <c r="M285">
        <v>3.98</v>
      </c>
      <c r="N285">
        <v>3.98</v>
      </c>
      <c r="O285">
        <v>3095000</v>
      </c>
    </row>
    <row r="286" spans="9:15">
      <c r="I286" s="23">
        <v>41458</v>
      </c>
      <c r="J286">
        <v>3.97</v>
      </c>
      <c r="K286">
        <v>3.97</v>
      </c>
      <c r="L286">
        <v>3.86</v>
      </c>
      <c r="M286">
        <v>3.87</v>
      </c>
      <c r="N286">
        <v>3.87</v>
      </c>
      <c r="O286">
        <v>2730900</v>
      </c>
    </row>
    <row r="287" spans="9:15">
      <c r="I287" s="23">
        <v>41459</v>
      </c>
      <c r="J287">
        <v>3.85</v>
      </c>
      <c r="K287">
        <v>3.94</v>
      </c>
      <c r="L287">
        <v>3.85</v>
      </c>
      <c r="M287">
        <v>3.94</v>
      </c>
      <c r="N287">
        <v>3.94</v>
      </c>
      <c r="O287">
        <v>2338400</v>
      </c>
    </row>
    <row r="288" spans="9:15">
      <c r="I288" s="23">
        <v>41460</v>
      </c>
      <c r="J288">
        <v>3.96</v>
      </c>
      <c r="K288">
        <v>3.96</v>
      </c>
      <c r="L288">
        <v>3.87</v>
      </c>
      <c r="M288">
        <v>3.87</v>
      </c>
      <c r="N288">
        <v>3.87</v>
      </c>
      <c r="O288">
        <v>2955500</v>
      </c>
    </row>
    <row r="289" spans="9:15">
      <c r="I289" s="23">
        <v>41463</v>
      </c>
      <c r="J289">
        <v>3.89</v>
      </c>
      <c r="K289">
        <v>3.89</v>
      </c>
      <c r="L289">
        <v>3.81</v>
      </c>
      <c r="M289">
        <v>3.82</v>
      </c>
      <c r="N289">
        <v>3.82</v>
      </c>
      <c r="O289">
        <v>3382900</v>
      </c>
    </row>
    <row r="290" spans="9:15">
      <c r="I290" s="23">
        <v>41464</v>
      </c>
      <c r="J290">
        <v>3.84</v>
      </c>
      <c r="K290">
        <v>3.89</v>
      </c>
      <c r="L290">
        <v>3.84</v>
      </c>
      <c r="M290">
        <v>3.87</v>
      </c>
      <c r="N290">
        <v>3.87</v>
      </c>
      <c r="O290">
        <v>1595700</v>
      </c>
    </row>
    <row r="291" spans="9:15">
      <c r="I291" s="23">
        <v>41465</v>
      </c>
      <c r="J291">
        <v>3.88</v>
      </c>
      <c r="K291">
        <v>3.95</v>
      </c>
      <c r="L291">
        <v>3.86</v>
      </c>
      <c r="M291">
        <v>3.95</v>
      </c>
      <c r="N291">
        <v>3.95</v>
      </c>
      <c r="O291">
        <v>1825200</v>
      </c>
    </row>
    <row r="292" spans="9:15">
      <c r="I292" s="23">
        <v>41466</v>
      </c>
      <c r="J292">
        <v>3.96</v>
      </c>
      <c r="K292">
        <v>3.99</v>
      </c>
      <c r="L292">
        <v>3.95</v>
      </c>
      <c r="M292">
        <v>3.97</v>
      </c>
      <c r="N292">
        <v>3.97</v>
      </c>
      <c r="O292">
        <v>3295500</v>
      </c>
    </row>
    <row r="293" spans="9:15">
      <c r="I293" s="23">
        <v>41467</v>
      </c>
      <c r="J293">
        <v>3.98</v>
      </c>
      <c r="K293">
        <v>4</v>
      </c>
      <c r="L293">
        <v>3.97</v>
      </c>
      <c r="M293">
        <v>4</v>
      </c>
      <c r="N293">
        <v>4</v>
      </c>
      <c r="O293">
        <v>3639900</v>
      </c>
    </row>
    <row r="294" spans="9:15">
      <c r="I294" s="23">
        <v>41470</v>
      </c>
      <c r="J294">
        <v>4</v>
      </c>
      <c r="K294">
        <v>4</v>
      </c>
      <c r="L294">
        <v>3.96</v>
      </c>
      <c r="M294">
        <v>3.99</v>
      </c>
      <c r="N294">
        <v>3.99</v>
      </c>
      <c r="O294">
        <v>1854900</v>
      </c>
    </row>
    <row r="295" spans="9:15">
      <c r="I295" s="23">
        <v>41471</v>
      </c>
      <c r="J295">
        <v>3.98</v>
      </c>
      <c r="K295">
        <v>3.99</v>
      </c>
      <c r="L295">
        <v>3.92</v>
      </c>
      <c r="M295">
        <v>3.93</v>
      </c>
      <c r="N295">
        <v>3.93</v>
      </c>
      <c r="O295">
        <v>1133300</v>
      </c>
    </row>
    <row r="296" spans="9:15">
      <c r="I296" s="23">
        <v>41472</v>
      </c>
      <c r="J296">
        <v>3.97</v>
      </c>
      <c r="K296">
        <v>3.98</v>
      </c>
      <c r="L296">
        <v>3.86</v>
      </c>
      <c r="M296">
        <v>3.9</v>
      </c>
      <c r="N296">
        <v>3.9</v>
      </c>
      <c r="O296">
        <v>4712800</v>
      </c>
    </row>
    <row r="297" spans="9:15">
      <c r="I297" s="23">
        <v>41473</v>
      </c>
      <c r="J297">
        <v>3.91</v>
      </c>
      <c r="K297">
        <v>3.91</v>
      </c>
      <c r="L297">
        <v>3.85</v>
      </c>
      <c r="M297">
        <v>3.86</v>
      </c>
      <c r="N297">
        <v>3.86</v>
      </c>
      <c r="O297">
        <v>3536900</v>
      </c>
    </row>
    <row r="298" spans="9:15">
      <c r="I298" s="23">
        <v>41474</v>
      </c>
      <c r="J298">
        <v>3.85</v>
      </c>
      <c r="K298">
        <v>3.9</v>
      </c>
      <c r="L298">
        <v>3.85</v>
      </c>
      <c r="M298">
        <v>3.86</v>
      </c>
      <c r="N298">
        <v>3.86</v>
      </c>
      <c r="O298">
        <v>2802500</v>
      </c>
    </row>
    <row r="299" spans="9:15">
      <c r="I299" s="23">
        <v>41477</v>
      </c>
      <c r="J299">
        <v>3.88</v>
      </c>
      <c r="K299">
        <v>3.92</v>
      </c>
      <c r="L299">
        <v>3.87</v>
      </c>
      <c r="M299">
        <v>3.9</v>
      </c>
      <c r="N299">
        <v>3.9</v>
      </c>
      <c r="O299">
        <v>980400</v>
      </c>
    </row>
    <row r="300" spans="9:15">
      <c r="I300" s="23">
        <v>41478</v>
      </c>
      <c r="J300">
        <v>3.93</v>
      </c>
      <c r="K300">
        <v>3.95</v>
      </c>
      <c r="L300">
        <v>3.91</v>
      </c>
      <c r="M300">
        <v>3.95</v>
      </c>
      <c r="N300">
        <v>3.95</v>
      </c>
      <c r="O300">
        <v>1865200</v>
      </c>
    </row>
    <row r="301" spans="9:15">
      <c r="I301" s="23">
        <v>41479</v>
      </c>
      <c r="J301">
        <v>3.97</v>
      </c>
      <c r="K301">
        <v>4</v>
      </c>
      <c r="L301">
        <v>3.95</v>
      </c>
      <c r="M301">
        <v>4</v>
      </c>
      <c r="N301">
        <v>4</v>
      </c>
      <c r="O301">
        <v>4182900</v>
      </c>
    </row>
    <row r="302" spans="9:15">
      <c r="I302" s="23">
        <v>41480</v>
      </c>
      <c r="J302">
        <v>3.99</v>
      </c>
      <c r="K302">
        <v>3.99</v>
      </c>
      <c r="L302">
        <v>3.95</v>
      </c>
      <c r="M302">
        <v>3.98</v>
      </c>
      <c r="N302">
        <v>3.98</v>
      </c>
      <c r="O302">
        <v>1829400</v>
      </c>
    </row>
    <row r="303" spans="9:15">
      <c r="I303" s="23">
        <v>41481</v>
      </c>
      <c r="J303">
        <v>3.98</v>
      </c>
      <c r="K303">
        <v>4</v>
      </c>
      <c r="L303">
        <v>3.98</v>
      </c>
      <c r="M303">
        <v>4</v>
      </c>
      <c r="N303">
        <v>4</v>
      </c>
      <c r="O303">
        <v>2778700</v>
      </c>
    </row>
    <row r="304" spans="9:15">
      <c r="I304" s="23">
        <v>41484</v>
      </c>
      <c r="J304">
        <v>4</v>
      </c>
      <c r="K304">
        <v>4.03</v>
      </c>
      <c r="L304">
        <v>3.99</v>
      </c>
      <c r="M304">
        <v>4.01</v>
      </c>
      <c r="N304">
        <v>4.01</v>
      </c>
      <c r="O304">
        <v>4643900</v>
      </c>
    </row>
    <row r="305" spans="9:15">
      <c r="I305" s="23">
        <v>41485</v>
      </c>
      <c r="J305">
        <v>4</v>
      </c>
      <c r="K305">
        <v>4.22</v>
      </c>
      <c r="L305">
        <v>4</v>
      </c>
      <c r="M305">
        <v>4.21</v>
      </c>
      <c r="N305">
        <v>4.21</v>
      </c>
      <c r="O305">
        <v>5740900</v>
      </c>
    </row>
    <row r="306" spans="9:15">
      <c r="I306" s="23">
        <v>41486</v>
      </c>
      <c r="J306">
        <v>4.1900000000000004</v>
      </c>
      <c r="K306">
        <v>4.1900000000000004</v>
      </c>
      <c r="L306">
        <v>4.1100000000000003</v>
      </c>
      <c r="M306">
        <v>4.16</v>
      </c>
      <c r="N306">
        <v>4.16</v>
      </c>
      <c r="O306">
        <v>7246700</v>
      </c>
    </row>
    <row r="307" spans="9:15">
      <c r="I307" s="23">
        <v>41487</v>
      </c>
      <c r="J307">
        <v>4.2</v>
      </c>
      <c r="K307">
        <v>4.4000000000000004</v>
      </c>
      <c r="L307">
        <v>4.17</v>
      </c>
      <c r="M307">
        <v>4.3</v>
      </c>
      <c r="N307">
        <v>4.3</v>
      </c>
      <c r="O307">
        <v>6930600</v>
      </c>
    </row>
    <row r="308" spans="9:15">
      <c r="I308" s="23">
        <v>41488</v>
      </c>
      <c r="J308">
        <v>4.37</v>
      </c>
      <c r="K308">
        <v>4.5</v>
      </c>
      <c r="L308">
        <v>4.3499999999999996</v>
      </c>
      <c r="M308">
        <v>4.5</v>
      </c>
      <c r="N308">
        <v>4.5</v>
      </c>
      <c r="O308">
        <v>9914900</v>
      </c>
    </row>
    <row r="309" spans="9:15">
      <c r="I309" s="23">
        <v>41491</v>
      </c>
      <c r="J309">
        <v>4.5</v>
      </c>
      <c r="K309">
        <v>4.5</v>
      </c>
      <c r="L309">
        <v>4.4000000000000004</v>
      </c>
      <c r="M309">
        <v>4.4000000000000004</v>
      </c>
      <c r="N309">
        <v>4.4000000000000004</v>
      </c>
      <c r="O309">
        <v>3477100</v>
      </c>
    </row>
    <row r="310" spans="9:15">
      <c r="I310" s="23">
        <v>41492</v>
      </c>
      <c r="J310">
        <v>4.4400000000000004</v>
      </c>
      <c r="K310">
        <v>4.4400000000000004</v>
      </c>
      <c r="L310">
        <v>4.28</v>
      </c>
      <c r="M310">
        <v>4.33</v>
      </c>
      <c r="N310">
        <v>4.33</v>
      </c>
      <c r="O310">
        <v>4584300</v>
      </c>
    </row>
    <row r="311" spans="9:15">
      <c r="I311" s="23">
        <v>41498</v>
      </c>
      <c r="J311">
        <v>4.3</v>
      </c>
      <c r="K311">
        <v>4.33</v>
      </c>
      <c r="L311">
        <v>4.21</v>
      </c>
      <c r="M311">
        <v>4.2699999999999996</v>
      </c>
      <c r="N311">
        <v>4.2699999999999996</v>
      </c>
      <c r="O311">
        <v>5493000</v>
      </c>
    </row>
    <row r="312" spans="9:15">
      <c r="I312" s="23">
        <v>41499</v>
      </c>
      <c r="J312">
        <v>4.24</v>
      </c>
      <c r="K312">
        <v>4.43</v>
      </c>
      <c r="L312">
        <v>4.24</v>
      </c>
      <c r="M312">
        <v>4.43</v>
      </c>
      <c r="N312">
        <v>4.43</v>
      </c>
      <c r="O312">
        <v>2877200</v>
      </c>
    </row>
    <row r="313" spans="9:15">
      <c r="I313" s="23">
        <v>41500</v>
      </c>
      <c r="J313">
        <v>4.45</v>
      </c>
      <c r="K313">
        <v>4.45</v>
      </c>
      <c r="L313">
        <v>4.3499999999999996</v>
      </c>
      <c r="M313">
        <v>4.37</v>
      </c>
      <c r="N313">
        <v>4.37</v>
      </c>
      <c r="O313">
        <v>1411800</v>
      </c>
    </row>
    <row r="314" spans="9:15">
      <c r="I314" s="23">
        <v>41501</v>
      </c>
      <c r="J314">
        <v>4.3899999999999997</v>
      </c>
      <c r="K314">
        <v>4.3899999999999997</v>
      </c>
      <c r="L314">
        <v>4.29</v>
      </c>
      <c r="M314">
        <v>4.29</v>
      </c>
      <c r="N314">
        <v>4.29</v>
      </c>
      <c r="O314">
        <v>1899300</v>
      </c>
    </row>
    <row r="315" spans="9:15">
      <c r="I315" s="23">
        <v>41502</v>
      </c>
      <c r="J315">
        <v>4.3</v>
      </c>
      <c r="K315">
        <v>4.32</v>
      </c>
      <c r="L315">
        <v>4.26</v>
      </c>
      <c r="M315">
        <v>4.3</v>
      </c>
      <c r="N315">
        <v>4.3</v>
      </c>
      <c r="O315">
        <v>4707600</v>
      </c>
    </row>
    <row r="316" spans="9:15">
      <c r="I316" s="23">
        <v>41505</v>
      </c>
      <c r="J316">
        <v>4.2300000000000004</v>
      </c>
      <c r="K316">
        <v>4.2699999999999996</v>
      </c>
      <c r="L316">
        <v>4.17</v>
      </c>
      <c r="M316">
        <v>4.21</v>
      </c>
      <c r="N316">
        <v>4.21</v>
      </c>
      <c r="O316">
        <v>4317100</v>
      </c>
    </row>
    <row r="317" spans="9:15">
      <c r="I317" s="23">
        <v>41506</v>
      </c>
      <c r="J317">
        <v>4.18</v>
      </c>
      <c r="K317">
        <v>4.24</v>
      </c>
      <c r="L317">
        <v>4.12</v>
      </c>
      <c r="M317">
        <v>4.1900000000000004</v>
      </c>
      <c r="N317">
        <v>4.1900000000000004</v>
      </c>
      <c r="O317">
        <v>6739200</v>
      </c>
    </row>
    <row r="318" spans="9:15">
      <c r="I318" s="23">
        <v>41507</v>
      </c>
      <c r="J318">
        <v>4.1500000000000004</v>
      </c>
      <c r="K318">
        <v>4.2</v>
      </c>
      <c r="L318">
        <v>4.1500000000000004</v>
      </c>
      <c r="M318">
        <v>4.1500000000000004</v>
      </c>
      <c r="N318">
        <v>4.1500000000000004</v>
      </c>
      <c r="O318">
        <v>2314600</v>
      </c>
    </row>
    <row r="319" spans="9:15">
      <c r="I319" s="23">
        <v>41508</v>
      </c>
      <c r="J319">
        <v>4.0599999999999996</v>
      </c>
      <c r="K319">
        <v>4.1500000000000004</v>
      </c>
      <c r="L319">
        <v>3.99</v>
      </c>
      <c r="M319">
        <v>4.05</v>
      </c>
      <c r="N319">
        <v>4.05</v>
      </c>
      <c r="O319">
        <v>7593300</v>
      </c>
    </row>
    <row r="320" spans="9:15">
      <c r="I320" s="23">
        <v>41509</v>
      </c>
      <c r="J320">
        <v>4.05</v>
      </c>
      <c r="K320">
        <v>4.2</v>
      </c>
      <c r="L320">
        <v>4.05</v>
      </c>
      <c r="M320">
        <v>4.2</v>
      </c>
      <c r="N320">
        <v>4.2</v>
      </c>
      <c r="O320">
        <v>5094100</v>
      </c>
    </row>
    <row r="321" spans="9:15">
      <c r="I321" s="23">
        <v>41512</v>
      </c>
      <c r="J321">
        <v>4.12</v>
      </c>
      <c r="K321">
        <v>4.1500000000000004</v>
      </c>
      <c r="L321">
        <v>4.03</v>
      </c>
      <c r="M321">
        <v>4.08</v>
      </c>
      <c r="N321">
        <v>4.08</v>
      </c>
      <c r="O321">
        <v>3965900</v>
      </c>
    </row>
    <row r="322" spans="9:15">
      <c r="I322" s="23">
        <v>41513</v>
      </c>
      <c r="J322">
        <v>4.08</v>
      </c>
      <c r="K322">
        <v>4.1500000000000004</v>
      </c>
      <c r="L322">
        <v>4.0599999999999996</v>
      </c>
      <c r="M322">
        <v>4.1500000000000004</v>
      </c>
      <c r="N322">
        <v>4.1500000000000004</v>
      </c>
      <c r="O322">
        <v>5137700</v>
      </c>
    </row>
    <row r="323" spans="9:15">
      <c r="I323" s="23">
        <v>41514</v>
      </c>
      <c r="J323">
        <v>4.07</v>
      </c>
      <c r="K323">
        <v>4.1100000000000003</v>
      </c>
      <c r="L323">
        <v>4.0199999999999996</v>
      </c>
      <c r="M323">
        <v>4.07</v>
      </c>
      <c r="N323">
        <v>4.07</v>
      </c>
      <c r="O323">
        <v>5065600</v>
      </c>
    </row>
    <row r="324" spans="9:15">
      <c r="I324" s="23">
        <v>41515</v>
      </c>
      <c r="J324">
        <v>4.07</v>
      </c>
      <c r="K324">
        <v>4.1500000000000004</v>
      </c>
      <c r="L324">
        <v>4.04</v>
      </c>
      <c r="M324">
        <v>4.04</v>
      </c>
      <c r="N324">
        <v>4.04</v>
      </c>
      <c r="O324">
        <v>5320100</v>
      </c>
    </row>
    <row r="325" spans="9:15">
      <c r="I325" s="23">
        <v>41516</v>
      </c>
      <c r="J325">
        <v>4.0599999999999996</v>
      </c>
      <c r="K325">
        <v>4.21</v>
      </c>
      <c r="L325">
        <v>4.0599999999999996</v>
      </c>
      <c r="M325">
        <v>4.21</v>
      </c>
      <c r="N325">
        <v>4.21</v>
      </c>
      <c r="O325">
        <v>8057000</v>
      </c>
    </row>
    <row r="326" spans="9:15">
      <c r="I326" s="23">
        <v>41519</v>
      </c>
      <c r="J326">
        <v>4.16</v>
      </c>
      <c r="K326">
        <v>4.16</v>
      </c>
      <c r="L326">
        <v>4.1100000000000003</v>
      </c>
      <c r="M326">
        <v>4.13</v>
      </c>
      <c r="N326">
        <v>4.13</v>
      </c>
      <c r="O326">
        <v>951900</v>
      </c>
    </row>
    <row r="327" spans="9:15">
      <c r="I327" s="23">
        <v>41520</v>
      </c>
      <c r="J327">
        <v>4.13</v>
      </c>
      <c r="K327">
        <v>4.2</v>
      </c>
      <c r="L327">
        <v>4.0999999999999996</v>
      </c>
      <c r="M327">
        <v>4.13</v>
      </c>
      <c r="N327">
        <v>4.13</v>
      </c>
      <c r="O327">
        <v>2778200</v>
      </c>
    </row>
    <row r="328" spans="9:15">
      <c r="I328" s="23">
        <v>41521</v>
      </c>
      <c r="J328">
        <v>4.1100000000000003</v>
      </c>
      <c r="K328">
        <v>4.12</v>
      </c>
      <c r="L328">
        <v>4.03</v>
      </c>
      <c r="M328">
        <v>4.09</v>
      </c>
      <c r="N328">
        <v>4.09</v>
      </c>
      <c r="O328">
        <v>4372900</v>
      </c>
    </row>
    <row r="329" spans="9:15">
      <c r="I329" s="23">
        <v>41522</v>
      </c>
      <c r="J329">
        <v>4.13</v>
      </c>
      <c r="K329">
        <v>4.1500000000000004</v>
      </c>
      <c r="L329">
        <v>4.09</v>
      </c>
      <c r="M329">
        <v>4.09</v>
      </c>
      <c r="N329">
        <v>4.09</v>
      </c>
      <c r="O329">
        <v>3070500</v>
      </c>
    </row>
    <row r="330" spans="9:15">
      <c r="I330" s="23">
        <v>41523</v>
      </c>
      <c r="J330">
        <v>4.0999999999999996</v>
      </c>
      <c r="K330">
        <v>4.21</v>
      </c>
      <c r="L330">
        <v>4.0999999999999996</v>
      </c>
      <c r="M330">
        <v>4.13</v>
      </c>
      <c r="N330">
        <v>4.13</v>
      </c>
      <c r="O330">
        <v>5049700</v>
      </c>
    </row>
    <row r="331" spans="9:15">
      <c r="I331" s="23">
        <v>41526</v>
      </c>
      <c r="J331">
        <v>4.2</v>
      </c>
      <c r="K331">
        <v>4.3</v>
      </c>
      <c r="L331">
        <v>4.16</v>
      </c>
      <c r="M331">
        <v>4.3</v>
      </c>
      <c r="N331">
        <v>4.3</v>
      </c>
      <c r="O331">
        <v>5202400</v>
      </c>
    </row>
    <row r="332" spans="9:15">
      <c r="I332" s="23">
        <v>41527</v>
      </c>
      <c r="J332">
        <v>4.38</v>
      </c>
      <c r="K332">
        <v>4.38</v>
      </c>
      <c r="L332">
        <v>4.32</v>
      </c>
      <c r="M332">
        <v>4.32</v>
      </c>
      <c r="N332">
        <v>4.32</v>
      </c>
      <c r="O332">
        <v>6223800</v>
      </c>
    </row>
    <row r="333" spans="9:15">
      <c r="I333" s="23">
        <v>41528</v>
      </c>
      <c r="J333">
        <v>4.28</v>
      </c>
      <c r="K333">
        <v>4.37</v>
      </c>
      <c r="L333">
        <v>4.2699999999999996</v>
      </c>
      <c r="M333">
        <v>4.3499999999999996</v>
      </c>
      <c r="N333">
        <v>4.3499999999999996</v>
      </c>
      <c r="O333">
        <v>5102000</v>
      </c>
    </row>
    <row r="334" spans="9:15">
      <c r="I334" s="23">
        <v>41529</v>
      </c>
      <c r="J334">
        <v>4.3499999999999996</v>
      </c>
      <c r="K334">
        <v>4.4000000000000004</v>
      </c>
      <c r="L334">
        <v>4.3499999999999996</v>
      </c>
      <c r="M334">
        <v>4.4000000000000004</v>
      </c>
      <c r="N334">
        <v>4.4000000000000004</v>
      </c>
      <c r="O334">
        <v>4853800</v>
      </c>
    </row>
    <row r="335" spans="9:15">
      <c r="I335" s="23">
        <v>41530</v>
      </c>
      <c r="J335">
        <v>4.34</v>
      </c>
      <c r="K335">
        <v>4.4000000000000004</v>
      </c>
      <c r="L335">
        <v>4.33</v>
      </c>
      <c r="M335">
        <v>4.4000000000000004</v>
      </c>
      <c r="N335">
        <v>4.4000000000000004</v>
      </c>
      <c r="O335">
        <v>1609700</v>
      </c>
    </row>
    <row r="336" spans="9:15">
      <c r="I336" s="23">
        <v>41534</v>
      </c>
      <c r="J336">
        <v>4.4000000000000004</v>
      </c>
      <c r="K336">
        <v>4.42</v>
      </c>
      <c r="L336">
        <v>4.33</v>
      </c>
      <c r="M336">
        <v>4.3600000000000003</v>
      </c>
      <c r="N336">
        <v>4.3600000000000003</v>
      </c>
      <c r="O336">
        <v>5718400</v>
      </c>
    </row>
    <row r="337" spans="9:15">
      <c r="I337" s="23">
        <v>41535</v>
      </c>
      <c r="J337">
        <v>4.32</v>
      </c>
      <c r="K337">
        <v>4.34</v>
      </c>
      <c r="L337">
        <v>4.09</v>
      </c>
      <c r="M337">
        <v>4.16</v>
      </c>
      <c r="N337">
        <v>4.16</v>
      </c>
      <c r="O337">
        <v>15513600</v>
      </c>
    </row>
    <row r="338" spans="9:15">
      <c r="I338" s="23">
        <v>41536</v>
      </c>
      <c r="J338">
        <v>4.21</v>
      </c>
      <c r="K338">
        <v>4.24</v>
      </c>
      <c r="L338">
        <v>4.17</v>
      </c>
      <c r="M338">
        <v>4.2300000000000004</v>
      </c>
      <c r="N338">
        <v>4.2300000000000004</v>
      </c>
      <c r="O338">
        <v>4743000</v>
      </c>
    </row>
    <row r="339" spans="9:15">
      <c r="I339" s="23">
        <v>41537</v>
      </c>
      <c r="J339">
        <v>4.2300000000000004</v>
      </c>
      <c r="K339">
        <v>4.3099999999999996</v>
      </c>
      <c r="L339">
        <v>4.22</v>
      </c>
      <c r="M339">
        <v>4.3099999999999996</v>
      </c>
      <c r="N339">
        <v>4.3099999999999996</v>
      </c>
      <c r="O339">
        <v>3342500</v>
      </c>
    </row>
    <row r="340" spans="9:15">
      <c r="I340" s="23">
        <v>41540</v>
      </c>
      <c r="J340">
        <v>4.28</v>
      </c>
      <c r="K340">
        <v>4.3099999999999996</v>
      </c>
      <c r="L340">
        <v>4.2699999999999996</v>
      </c>
      <c r="M340">
        <v>4.3</v>
      </c>
      <c r="N340">
        <v>4.3</v>
      </c>
      <c r="O340">
        <v>4380400</v>
      </c>
    </row>
    <row r="341" spans="9:15">
      <c r="I341" s="23">
        <v>41541</v>
      </c>
      <c r="J341">
        <v>4.2699999999999996</v>
      </c>
      <c r="K341">
        <v>4.3</v>
      </c>
      <c r="L341">
        <v>4.2699999999999996</v>
      </c>
      <c r="M341">
        <v>4.3</v>
      </c>
      <c r="N341">
        <v>4.3</v>
      </c>
      <c r="O341">
        <v>5117800</v>
      </c>
    </row>
    <row r="342" spans="9:15">
      <c r="I342" s="23">
        <v>41542</v>
      </c>
      <c r="J342">
        <v>4.3</v>
      </c>
      <c r="K342">
        <v>4.3099999999999996</v>
      </c>
      <c r="L342">
        <v>4.2699999999999996</v>
      </c>
      <c r="M342">
        <v>4.29</v>
      </c>
      <c r="N342">
        <v>4.29</v>
      </c>
      <c r="O342">
        <v>4571500</v>
      </c>
    </row>
    <row r="343" spans="9:15">
      <c r="I343" s="23">
        <v>41543</v>
      </c>
      <c r="J343">
        <v>4.26</v>
      </c>
      <c r="K343">
        <v>4.28</v>
      </c>
      <c r="L343">
        <v>4.16</v>
      </c>
      <c r="M343">
        <v>4.16</v>
      </c>
      <c r="N343">
        <v>4.16</v>
      </c>
      <c r="O343">
        <v>2248900</v>
      </c>
    </row>
    <row r="344" spans="9:15">
      <c r="I344" s="23">
        <v>41544</v>
      </c>
      <c r="J344">
        <v>4.17</v>
      </c>
      <c r="K344">
        <v>4.26</v>
      </c>
      <c r="L344">
        <v>4.17</v>
      </c>
      <c r="M344">
        <v>4.26</v>
      </c>
      <c r="N344">
        <v>4.26</v>
      </c>
      <c r="O344">
        <v>1683200</v>
      </c>
    </row>
    <row r="345" spans="9:15">
      <c r="I345" s="23">
        <v>41547</v>
      </c>
      <c r="J345">
        <v>4.26</v>
      </c>
      <c r="K345">
        <v>4.29</v>
      </c>
      <c r="L345">
        <v>4.2</v>
      </c>
      <c r="M345">
        <v>4.22</v>
      </c>
      <c r="N345">
        <v>4.22</v>
      </c>
      <c r="O345">
        <v>6938100</v>
      </c>
    </row>
    <row r="346" spans="9:15">
      <c r="I346" s="23">
        <v>41548</v>
      </c>
      <c r="J346">
        <v>4.2</v>
      </c>
      <c r="K346">
        <v>4.3</v>
      </c>
      <c r="L346">
        <v>4.16</v>
      </c>
      <c r="M346">
        <v>4.3</v>
      </c>
      <c r="N346">
        <v>4.3</v>
      </c>
      <c r="O346">
        <v>3190600</v>
      </c>
    </row>
    <row r="347" spans="9:15">
      <c r="I347" s="23">
        <v>41549</v>
      </c>
      <c r="J347">
        <v>4.26</v>
      </c>
      <c r="K347">
        <v>4.3499999999999996</v>
      </c>
      <c r="L347">
        <v>4.26</v>
      </c>
      <c r="M347">
        <v>4.2699999999999996</v>
      </c>
      <c r="N347">
        <v>4.2699999999999996</v>
      </c>
      <c r="O347">
        <v>2184100</v>
      </c>
    </row>
    <row r="348" spans="9:15">
      <c r="I348" s="23">
        <v>41550</v>
      </c>
      <c r="J348">
        <v>4.2699999999999996</v>
      </c>
      <c r="K348">
        <v>4.34</v>
      </c>
      <c r="L348">
        <v>4.25</v>
      </c>
      <c r="M348">
        <v>4.29</v>
      </c>
      <c r="N348">
        <v>4.29</v>
      </c>
      <c r="O348">
        <v>555300</v>
      </c>
    </row>
    <row r="349" spans="9:15">
      <c r="I349" s="23">
        <v>41551</v>
      </c>
      <c r="J349">
        <v>4.3</v>
      </c>
      <c r="K349">
        <v>4.33</v>
      </c>
      <c r="L349">
        <v>4.26</v>
      </c>
      <c r="M349">
        <v>4.33</v>
      </c>
      <c r="N349">
        <v>4.33</v>
      </c>
      <c r="O349">
        <v>2235800</v>
      </c>
    </row>
    <row r="350" spans="9:15">
      <c r="I350" s="23">
        <v>41554</v>
      </c>
      <c r="J350">
        <v>4.3</v>
      </c>
      <c r="K350">
        <v>4.33</v>
      </c>
      <c r="L350">
        <v>4.26</v>
      </c>
      <c r="M350">
        <v>4.3</v>
      </c>
      <c r="N350">
        <v>4.3</v>
      </c>
      <c r="O350">
        <v>854400</v>
      </c>
    </row>
    <row r="351" spans="9:15">
      <c r="I351" s="23">
        <v>41555</v>
      </c>
      <c r="J351">
        <v>4.25</v>
      </c>
      <c r="K351">
        <v>4.3</v>
      </c>
      <c r="L351">
        <v>4.25</v>
      </c>
      <c r="M351">
        <v>4.3</v>
      </c>
      <c r="N351">
        <v>4.3</v>
      </c>
      <c r="O351">
        <v>1847100</v>
      </c>
    </row>
    <row r="352" spans="9:15">
      <c r="I352" s="23">
        <v>41556</v>
      </c>
      <c r="J352">
        <v>4.2699999999999996</v>
      </c>
      <c r="K352">
        <v>4.2699999999999996</v>
      </c>
      <c r="L352">
        <v>4.2300000000000004</v>
      </c>
      <c r="M352">
        <v>4.2300000000000004</v>
      </c>
      <c r="N352">
        <v>4.2300000000000004</v>
      </c>
      <c r="O352">
        <v>1874000</v>
      </c>
    </row>
    <row r="353" spans="9:15">
      <c r="I353" s="23">
        <v>41557</v>
      </c>
      <c r="J353">
        <v>4.25</v>
      </c>
      <c r="K353">
        <v>4.29</v>
      </c>
      <c r="L353">
        <v>4.22</v>
      </c>
      <c r="M353">
        <v>4.29</v>
      </c>
      <c r="N353">
        <v>4.29</v>
      </c>
      <c r="O353">
        <v>1304500</v>
      </c>
    </row>
    <row r="354" spans="9:15">
      <c r="I354" s="23">
        <v>41558</v>
      </c>
      <c r="J354">
        <v>4.32</v>
      </c>
      <c r="K354">
        <v>4.33</v>
      </c>
      <c r="L354">
        <v>4.2699999999999996</v>
      </c>
      <c r="M354">
        <v>4.3</v>
      </c>
      <c r="N354">
        <v>4.3</v>
      </c>
      <c r="O354">
        <v>2130800</v>
      </c>
    </row>
    <row r="355" spans="9:15">
      <c r="I355" s="23">
        <v>41561</v>
      </c>
      <c r="J355">
        <v>4.24</v>
      </c>
      <c r="K355">
        <v>4.3099999999999996</v>
      </c>
      <c r="L355">
        <v>4.24</v>
      </c>
      <c r="M355">
        <v>4.3</v>
      </c>
      <c r="N355">
        <v>4.3</v>
      </c>
      <c r="O355">
        <v>2674600</v>
      </c>
    </row>
    <row r="356" spans="9:15">
      <c r="I356" s="23">
        <v>41563</v>
      </c>
      <c r="J356">
        <v>4.3</v>
      </c>
      <c r="K356">
        <v>4.32</v>
      </c>
      <c r="L356">
        <v>4.26</v>
      </c>
      <c r="M356">
        <v>4.26</v>
      </c>
      <c r="N356">
        <v>4.26</v>
      </c>
      <c r="O356">
        <v>2488400</v>
      </c>
    </row>
    <row r="357" spans="9:15">
      <c r="I357" s="23">
        <v>41564</v>
      </c>
      <c r="J357">
        <v>4.29</v>
      </c>
      <c r="K357">
        <v>4.33</v>
      </c>
      <c r="L357">
        <v>4.2699999999999996</v>
      </c>
      <c r="M357">
        <v>4.3</v>
      </c>
      <c r="N357">
        <v>4.3</v>
      </c>
      <c r="O357">
        <v>2533700</v>
      </c>
    </row>
    <row r="358" spans="9:15">
      <c r="I358" s="23">
        <v>41565</v>
      </c>
      <c r="J358">
        <v>4.3</v>
      </c>
      <c r="K358">
        <v>4.34</v>
      </c>
      <c r="L358">
        <v>4.3</v>
      </c>
      <c r="M358">
        <v>4.32</v>
      </c>
      <c r="N358">
        <v>4.32</v>
      </c>
      <c r="O358">
        <v>4077400</v>
      </c>
    </row>
    <row r="359" spans="9:15">
      <c r="I359" s="23">
        <v>41568</v>
      </c>
      <c r="J359">
        <v>4.28</v>
      </c>
      <c r="K359">
        <v>4.32</v>
      </c>
      <c r="L359">
        <v>4.28</v>
      </c>
      <c r="M359">
        <v>4.3</v>
      </c>
      <c r="N359">
        <v>4.3</v>
      </c>
      <c r="O359">
        <v>1232500</v>
      </c>
    </row>
    <row r="360" spans="9:15">
      <c r="I360" s="23">
        <v>41569</v>
      </c>
      <c r="J360">
        <v>4.29</v>
      </c>
      <c r="K360">
        <v>4.34</v>
      </c>
      <c r="L360">
        <v>4.28</v>
      </c>
      <c r="M360">
        <v>4.3</v>
      </c>
      <c r="N360">
        <v>4.3</v>
      </c>
      <c r="O360">
        <v>3389300</v>
      </c>
    </row>
    <row r="361" spans="9:15">
      <c r="I361" s="23">
        <v>41570</v>
      </c>
      <c r="J361">
        <v>4.3</v>
      </c>
      <c r="K361">
        <v>4.33</v>
      </c>
      <c r="L361">
        <v>4.28</v>
      </c>
      <c r="M361">
        <v>4.28</v>
      </c>
      <c r="N361">
        <v>4.28</v>
      </c>
      <c r="O361">
        <v>3592700</v>
      </c>
    </row>
    <row r="362" spans="9:15">
      <c r="I362" s="23">
        <v>41571</v>
      </c>
      <c r="J362">
        <v>4.32</v>
      </c>
      <c r="K362">
        <v>4.33</v>
      </c>
      <c r="L362">
        <v>4.28</v>
      </c>
      <c r="M362">
        <v>4.3</v>
      </c>
      <c r="N362">
        <v>4.3</v>
      </c>
      <c r="O362">
        <v>2270000</v>
      </c>
    </row>
    <row r="363" spans="9:15">
      <c r="I363" s="23">
        <v>41572</v>
      </c>
      <c r="J363">
        <v>4.24</v>
      </c>
      <c r="K363">
        <v>4.3</v>
      </c>
      <c r="L363">
        <v>4.24</v>
      </c>
      <c r="M363">
        <v>4.25</v>
      </c>
      <c r="N363">
        <v>4.25</v>
      </c>
      <c r="O363">
        <v>2388000</v>
      </c>
    </row>
    <row r="364" spans="9:15">
      <c r="I364" s="23">
        <v>41575</v>
      </c>
      <c r="J364">
        <v>4.2699999999999996</v>
      </c>
      <c r="K364">
        <v>4.32</v>
      </c>
      <c r="L364">
        <v>4.26</v>
      </c>
      <c r="M364">
        <v>4.28</v>
      </c>
      <c r="N364">
        <v>4.28</v>
      </c>
      <c r="O364">
        <v>2711800</v>
      </c>
    </row>
    <row r="365" spans="9:15">
      <c r="I365" s="23">
        <v>41576</v>
      </c>
      <c r="J365">
        <v>4.29</v>
      </c>
      <c r="K365">
        <v>4.3</v>
      </c>
      <c r="L365">
        <v>4.25</v>
      </c>
      <c r="M365">
        <v>4.29</v>
      </c>
      <c r="N365">
        <v>4.29</v>
      </c>
      <c r="O365">
        <v>1772800</v>
      </c>
    </row>
    <row r="366" spans="9:15">
      <c r="I366" s="23">
        <v>41577</v>
      </c>
      <c r="J366">
        <v>4.2699999999999996</v>
      </c>
      <c r="K366">
        <v>4.33</v>
      </c>
      <c r="L366">
        <v>4.2699999999999996</v>
      </c>
      <c r="M366">
        <v>4.33</v>
      </c>
      <c r="N366">
        <v>4.33</v>
      </c>
      <c r="O366">
        <v>4009800</v>
      </c>
    </row>
    <row r="367" spans="9:15">
      <c r="I367" s="23">
        <v>41578</v>
      </c>
      <c r="J367">
        <v>4.3</v>
      </c>
      <c r="K367">
        <v>4.37</v>
      </c>
      <c r="L367">
        <v>4.3</v>
      </c>
      <c r="M367">
        <v>4.32</v>
      </c>
      <c r="N367">
        <v>4.32</v>
      </c>
      <c r="O367">
        <v>5678600</v>
      </c>
    </row>
    <row r="368" spans="9:15">
      <c r="I368" s="23">
        <v>41579</v>
      </c>
      <c r="J368">
        <v>4.32</v>
      </c>
      <c r="K368">
        <v>4.38</v>
      </c>
      <c r="L368">
        <v>4.29</v>
      </c>
      <c r="M368">
        <v>4.37</v>
      </c>
      <c r="N368">
        <v>4.37</v>
      </c>
      <c r="O368">
        <v>2484300</v>
      </c>
    </row>
    <row r="369" spans="9:15">
      <c r="I369" s="23">
        <v>41582</v>
      </c>
      <c r="J369">
        <v>4.37</v>
      </c>
      <c r="K369">
        <v>4.47</v>
      </c>
      <c r="L369">
        <v>4.33</v>
      </c>
      <c r="M369">
        <v>4.47</v>
      </c>
      <c r="N369">
        <v>4.47</v>
      </c>
      <c r="O369">
        <v>2081700</v>
      </c>
    </row>
    <row r="370" spans="9:15">
      <c r="I370" s="23">
        <v>41584</v>
      </c>
      <c r="J370">
        <v>4.47</v>
      </c>
      <c r="K370">
        <v>4.47</v>
      </c>
      <c r="L370">
        <v>4.38</v>
      </c>
      <c r="M370">
        <v>4.4000000000000004</v>
      </c>
      <c r="N370">
        <v>4.4000000000000004</v>
      </c>
      <c r="O370">
        <v>8507100</v>
      </c>
    </row>
    <row r="371" spans="9:15">
      <c r="I371" s="23">
        <v>41585</v>
      </c>
      <c r="J371">
        <v>4.4000000000000004</v>
      </c>
      <c r="K371">
        <v>4.55</v>
      </c>
      <c r="L371">
        <v>4.3600000000000003</v>
      </c>
      <c r="M371">
        <v>4.55</v>
      </c>
      <c r="N371">
        <v>4.55</v>
      </c>
      <c r="O371">
        <v>7109700</v>
      </c>
    </row>
    <row r="372" spans="9:15">
      <c r="I372" s="23">
        <v>41586</v>
      </c>
      <c r="J372">
        <v>4.47</v>
      </c>
      <c r="K372">
        <v>4.5</v>
      </c>
      <c r="L372">
        <v>4.42</v>
      </c>
      <c r="M372">
        <v>4.5</v>
      </c>
      <c r="N372">
        <v>4.5</v>
      </c>
      <c r="O372">
        <v>3411100</v>
      </c>
    </row>
    <row r="373" spans="9:15">
      <c r="I373" s="23">
        <v>41589</v>
      </c>
      <c r="J373">
        <v>4.46</v>
      </c>
      <c r="K373">
        <v>4.5</v>
      </c>
      <c r="L373">
        <v>4.4400000000000004</v>
      </c>
      <c r="M373">
        <v>4.49</v>
      </c>
      <c r="N373">
        <v>4.49</v>
      </c>
      <c r="O373">
        <v>3427600</v>
      </c>
    </row>
    <row r="374" spans="9:15">
      <c r="I374" s="23">
        <v>41590</v>
      </c>
      <c r="J374">
        <v>4.45</v>
      </c>
      <c r="K374">
        <v>4.49</v>
      </c>
      <c r="L374">
        <v>4.4000000000000004</v>
      </c>
      <c r="M374">
        <v>4.43</v>
      </c>
      <c r="N374">
        <v>4.43</v>
      </c>
      <c r="O374">
        <v>4661200</v>
      </c>
    </row>
    <row r="375" spans="9:15">
      <c r="I375" s="23">
        <v>41591</v>
      </c>
      <c r="J375">
        <v>4.45</v>
      </c>
      <c r="K375">
        <v>4.45</v>
      </c>
      <c r="L375">
        <v>4.3499999999999996</v>
      </c>
      <c r="M375">
        <v>4.3499999999999996</v>
      </c>
      <c r="N375">
        <v>4.3499999999999996</v>
      </c>
      <c r="O375">
        <v>4103800</v>
      </c>
    </row>
    <row r="376" spans="9:15">
      <c r="I376" s="23">
        <v>41592</v>
      </c>
      <c r="J376">
        <v>4.3</v>
      </c>
      <c r="K376">
        <v>4.4400000000000004</v>
      </c>
      <c r="L376">
        <v>4.3</v>
      </c>
      <c r="M376">
        <v>4.34</v>
      </c>
      <c r="N376">
        <v>4.34</v>
      </c>
      <c r="O376">
        <v>5508900</v>
      </c>
    </row>
    <row r="377" spans="9:15">
      <c r="I377" s="23">
        <v>41593</v>
      </c>
      <c r="J377">
        <v>4.34</v>
      </c>
      <c r="K377">
        <v>4.4000000000000004</v>
      </c>
      <c r="L377">
        <v>4.33</v>
      </c>
      <c r="M377">
        <v>4.33</v>
      </c>
      <c r="N377">
        <v>4.33</v>
      </c>
      <c r="O377">
        <v>1587200</v>
      </c>
    </row>
    <row r="378" spans="9:15">
      <c r="I378" s="23">
        <v>41596</v>
      </c>
      <c r="J378">
        <v>4.37</v>
      </c>
      <c r="K378">
        <v>4.3899999999999997</v>
      </c>
      <c r="L378">
        <v>4.33</v>
      </c>
      <c r="M378">
        <v>4.3499999999999996</v>
      </c>
      <c r="N378">
        <v>4.3499999999999996</v>
      </c>
      <c r="O378">
        <v>2760200</v>
      </c>
    </row>
    <row r="379" spans="9:15">
      <c r="I379" s="23">
        <v>41597</v>
      </c>
      <c r="J379">
        <v>4.3499999999999996</v>
      </c>
      <c r="K379">
        <v>4.4800000000000004</v>
      </c>
      <c r="L379">
        <v>4.34</v>
      </c>
      <c r="M379">
        <v>4.4000000000000004</v>
      </c>
      <c r="N379">
        <v>4.4000000000000004</v>
      </c>
      <c r="O379">
        <v>6436600</v>
      </c>
    </row>
    <row r="380" spans="9:15">
      <c r="I380" s="23">
        <v>41598</v>
      </c>
      <c r="J380">
        <v>4.3899999999999997</v>
      </c>
      <c r="K380">
        <v>4.4800000000000004</v>
      </c>
      <c r="L380">
        <v>4.3099999999999996</v>
      </c>
      <c r="M380">
        <v>4.32</v>
      </c>
      <c r="N380">
        <v>4.32</v>
      </c>
      <c r="O380">
        <v>8882700</v>
      </c>
    </row>
    <row r="381" spans="9:15">
      <c r="I381" s="23">
        <v>41599</v>
      </c>
      <c r="J381">
        <v>4.32</v>
      </c>
      <c r="K381">
        <v>4.34</v>
      </c>
      <c r="L381">
        <v>4.28</v>
      </c>
      <c r="M381">
        <v>4.32</v>
      </c>
      <c r="N381">
        <v>4.32</v>
      </c>
      <c r="O381">
        <v>3988800</v>
      </c>
    </row>
    <row r="382" spans="9:15">
      <c r="I382" s="23">
        <v>41600</v>
      </c>
      <c r="J382">
        <v>4.3</v>
      </c>
      <c r="K382">
        <v>4.38</v>
      </c>
      <c r="L382">
        <v>4.3</v>
      </c>
      <c r="M382">
        <v>4.34</v>
      </c>
      <c r="N382">
        <v>4.34</v>
      </c>
      <c r="O382">
        <v>3785200</v>
      </c>
    </row>
    <row r="383" spans="9:15">
      <c r="I383" s="23">
        <v>41603</v>
      </c>
      <c r="J383">
        <v>4.3499999999999996</v>
      </c>
      <c r="K383">
        <v>4.38</v>
      </c>
      <c r="L383">
        <v>4.3</v>
      </c>
      <c r="M383">
        <v>4.3</v>
      </c>
      <c r="N383">
        <v>4.3</v>
      </c>
      <c r="O383">
        <v>1829900</v>
      </c>
    </row>
    <row r="384" spans="9:15">
      <c r="I384" s="23">
        <v>41604</v>
      </c>
      <c r="J384">
        <v>4.32</v>
      </c>
      <c r="K384">
        <v>4.32</v>
      </c>
      <c r="L384">
        <v>4.0999999999999996</v>
      </c>
      <c r="M384">
        <v>4.0999999999999996</v>
      </c>
      <c r="N384">
        <v>4.0999999999999996</v>
      </c>
      <c r="O384">
        <v>6915400</v>
      </c>
    </row>
    <row r="385" spans="9:15">
      <c r="I385" s="23">
        <v>41605</v>
      </c>
      <c r="J385">
        <v>4.0999999999999996</v>
      </c>
      <c r="K385">
        <v>4.2699999999999996</v>
      </c>
      <c r="L385">
        <v>4.0999999999999996</v>
      </c>
      <c r="M385">
        <v>4.2300000000000004</v>
      </c>
      <c r="N385">
        <v>4.2300000000000004</v>
      </c>
      <c r="O385">
        <v>9402300</v>
      </c>
    </row>
    <row r="386" spans="9:15">
      <c r="I386" s="23">
        <v>41606</v>
      </c>
      <c r="J386">
        <v>4.22</v>
      </c>
      <c r="K386">
        <v>4.28</v>
      </c>
      <c r="L386">
        <v>4.1900000000000004</v>
      </c>
      <c r="M386">
        <v>4.28</v>
      </c>
      <c r="N386">
        <v>4.28</v>
      </c>
      <c r="O386">
        <v>1229600</v>
      </c>
    </row>
    <row r="387" spans="9:15">
      <c r="I387" s="23">
        <v>41607</v>
      </c>
      <c r="J387">
        <v>4.29</v>
      </c>
      <c r="K387">
        <v>4.29</v>
      </c>
      <c r="L387">
        <v>4.17</v>
      </c>
      <c r="M387">
        <v>4.24</v>
      </c>
      <c r="N387">
        <v>4.24</v>
      </c>
      <c r="O387">
        <v>6058100</v>
      </c>
    </row>
    <row r="388" spans="9:15">
      <c r="I388" s="23">
        <v>41610</v>
      </c>
      <c r="J388">
        <v>4.25</v>
      </c>
      <c r="K388">
        <v>4.3</v>
      </c>
      <c r="L388">
        <v>4.2300000000000004</v>
      </c>
      <c r="M388">
        <v>4.29</v>
      </c>
      <c r="N388">
        <v>4.29</v>
      </c>
      <c r="O388">
        <v>2476200</v>
      </c>
    </row>
    <row r="389" spans="9:15">
      <c r="I389" s="23">
        <v>41611</v>
      </c>
      <c r="J389">
        <v>4.2</v>
      </c>
      <c r="K389">
        <v>4.3499999999999996</v>
      </c>
      <c r="L389">
        <v>4.17</v>
      </c>
      <c r="M389">
        <v>4.18</v>
      </c>
      <c r="N389">
        <v>4.18</v>
      </c>
      <c r="O389">
        <v>4299900</v>
      </c>
    </row>
    <row r="390" spans="9:15">
      <c r="I390" s="23">
        <v>41612</v>
      </c>
      <c r="J390">
        <v>4.21</v>
      </c>
      <c r="K390">
        <v>4.22</v>
      </c>
      <c r="L390">
        <v>4.1500000000000004</v>
      </c>
      <c r="M390">
        <v>4.1500000000000004</v>
      </c>
      <c r="N390">
        <v>4.1500000000000004</v>
      </c>
      <c r="O390">
        <v>3363900</v>
      </c>
    </row>
    <row r="391" spans="9:15">
      <c r="I391" s="23">
        <v>41613</v>
      </c>
      <c r="J391">
        <v>4.1900000000000004</v>
      </c>
      <c r="K391">
        <v>4.24</v>
      </c>
      <c r="L391">
        <v>4.16</v>
      </c>
      <c r="M391">
        <v>4.21</v>
      </c>
      <c r="N391">
        <v>4.21</v>
      </c>
      <c r="O391">
        <v>4169195</v>
      </c>
    </row>
    <row r="392" spans="9:15">
      <c r="I392" s="23">
        <v>41614</v>
      </c>
      <c r="J392">
        <v>4.21</v>
      </c>
      <c r="K392">
        <v>4.2300000000000004</v>
      </c>
      <c r="L392">
        <v>4.16</v>
      </c>
      <c r="M392">
        <v>4.16</v>
      </c>
      <c r="N392">
        <v>4.16</v>
      </c>
      <c r="O392">
        <v>2925600</v>
      </c>
    </row>
    <row r="393" spans="9:15">
      <c r="I393" s="23">
        <v>41617</v>
      </c>
      <c r="J393">
        <v>4.18</v>
      </c>
      <c r="K393">
        <v>4.28</v>
      </c>
      <c r="L393">
        <v>4.18</v>
      </c>
      <c r="M393">
        <v>4.2699999999999996</v>
      </c>
      <c r="N393">
        <v>4.2699999999999996</v>
      </c>
      <c r="O393">
        <v>4135900</v>
      </c>
    </row>
    <row r="394" spans="9:15">
      <c r="I394" s="23">
        <v>41618</v>
      </c>
      <c r="J394">
        <v>4.24</v>
      </c>
      <c r="K394">
        <v>4.38</v>
      </c>
      <c r="L394">
        <v>4.2300000000000004</v>
      </c>
      <c r="M394">
        <v>4.32</v>
      </c>
      <c r="N394">
        <v>4.32</v>
      </c>
      <c r="O394">
        <v>8213600</v>
      </c>
    </row>
    <row r="395" spans="9:15">
      <c r="I395" s="23">
        <v>41619</v>
      </c>
      <c r="J395">
        <v>4.3499999999999996</v>
      </c>
      <c r="K395">
        <v>4.4000000000000004</v>
      </c>
      <c r="L395">
        <v>4.3</v>
      </c>
      <c r="M395">
        <v>4.3899999999999997</v>
      </c>
      <c r="N395">
        <v>4.3899999999999997</v>
      </c>
      <c r="O395">
        <v>6268300</v>
      </c>
    </row>
    <row r="396" spans="9:15">
      <c r="I396" s="23">
        <v>41620</v>
      </c>
      <c r="J396">
        <v>4.3899999999999997</v>
      </c>
      <c r="K396">
        <v>4.4000000000000004</v>
      </c>
      <c r="L396">
        <v>4.3</v>
      </c>
      <c r="M396">
        <v>4.3</v>
      </c>
      <c r="N396">
        <v>4.3</v>
      </c>
      <c r="O396">
        <v>4741900</v>
      </c>
    </row>
    <row r="397" spans="9:15">
      <c r="I397" s="23">
        <v>41621</v>
      </c>
      <c r="J397">
        <v>4.3</v>
      </c>
      <c r="K397">
        <v>4.42</v>
      </c>
      <c r="L397">
        <v>4.3</v>
      </c>
      <c r="M397">
        <v>4.38</v>
      </c>
      <c r="N397">
        <v>4.38</v>
      </c>
      <c r="O397">
        <v>4164400</v>
      </c>
    </row>
    <row r="398" spans="9:15">
      <c r="I398" s="23">
        <v>41624</v>
      </c>
      <c r="J398">
        <v>4.37</v>
      </c>
      <c r="K398">
        <v>4.43</v>
      </c>
      <c r="L398">
        <v>4.3099999999999996</v>
      </c>
      <c r="M398">
        <v>4.3899999999999997</v>
      </c>
      <c r="N398">
        <v>4.3899999999999997</v>
      </c>
      <c r="O398">
        <v>5988200</v>
      </c>
    </row>
    <row r="399" spans="9:15">
      <c r="I399" s="23">
        <v>41625</v>
      </c>
      <c r="J399">
        <v>4.3600000000000003</v>
      </c>
      <c r="K399">
        <v>4.47</v>
      </c>
      <c r="L399">
        <v>4.3499999999999996</v>
      </c>
      <c r="M399">
        <v>4.3899999999999997</v>
      </c>
      <c r="N399">
        <v>4.3899999999999997</v>
      </c>
      <c r="O399">
        <v>6472400</v>
      </c>
    </row>
    <row r="400" spans="9:15">
      <c r="I400" s="23">
        <v>41626</v>
      </c>
      <c r="J400">
        <v>4.41</v>
      </c>
      <c r="K400">
        <v>4.41</v>
      </c>
      <c r="L400">
        <v>4.32</v>
      </c>
      <c r="M400">
        <v>4.3499999999999996</v>
      </c>
      <c r="N400">
        <v>4.3499999999999996</v>
      </c>
      <c r="O400">
        <v>4529500</v>
      </c>
    </row>
    <row r="401" spans="9:15">
      <c r="I401" s="23">
        <v>41627</v>
      </c>
      <c r="J401">
        <v>4.3499999999999996</v>
      </c>
      <c r="K401">
        <v>4.37</v>
      </c>
      <c r="L401">
        <v>4.32</v>
      </c>
      <c r="M401">
        <v>4.33</v>
      </c>
      <c r="N401">
        <v>4.33</v>
      </c>
      <c r="O401">
        <v>2717700</v>
      </c>
    </row>
    <row r="402" spans="9:15">
      <c r="I402" s="23">
        <v>41628</v>
      </c>
      <c r="J402">
        <v>4.3499999999999996</v>
      </c>
      <c r="K402">
        <v>4.4000000000000004</v>
      </c>
      <c r="L402">
        <v>4.32</v>
      </c>
      <c r="M402">
        <v>4.4000000000000004</v>
      </c>
      <c r="N402">
        <v>4.4000000000000004</v>
      </c>
      <c r="O402">
        <v>2162700</v>
      </c>
    </row>
    <row r="403" spans="9:15">
      <c r="I403" s="23">
        <v>41631</v>
      </c>
      <c r="J403">
        <v>4.4000000000000004</v>
      </c>
      <c r="K403">
        <v>4.43</v>
      </c>
      <c r="L403">
        <v>4.29</v>
      </c>
      <c r="M403">
        <v>4.3</v>
      </c>
      <c r="N403">
        <v>4.3</v>
      </c>
      <c r="O403">
        <v>2430300</v>
      </c>
    </row>
    <row r="404" spans="9:15">
      <c r="I404" s="23">
        <v>41632</v>
      </c>
      <c r="J404">
        <v>4.3</v>
      </c>
      <c r="K404">
        <v>4.3499999999999996</v>
      </c>
      <c r="L404">
        <v>4.29</v>
      </c>
      <c r="M404">
        <v>4.3</v>
      </c>
      <c r="N404">
        <v>4.3</v>
      </c>
      <c r="O404">
        <v>1367400</v>
      </c>
    </row>
    <row r="405" spans="9:15">
      <c r="I405" s="23">
        <v>41634</v>
      </c>
      <c r="J405">
        <v>4.3</v>
      </c>
      <c r="K405">
        <v>4.4000000000000004</v>
      </c>
      <c r="L405">
        <v>4.28</v>
      </c>
      <c r="M405">
        <v>4.28</v>
      </c>
      <c r="N405">
        <v>4.28</v>
      </c>
      <c r="O405">
        <v>2118100</v>
      </c>
    </row>
    <row r="406" spans="9:15">
      <c r="I406" s="23">
        <v>41635</v>
      </c>
      <c r="J406">
        <v>4.38</v>
      </c>
      <c r="K406">
        <v>4.41</v>
      </c>
      <c r="L406">
        <v>4.34</v>
      </c>
      <c r="M406">
        <v>4.41</v>
      </c>
      <c r="N406">
        <v>4.41</v>
      </c>
      <c r="O406">
        <v>1322200</v>
      </c>
    </row>
    <row r="407" spans="9:15">
      <c r="I407" s="23">
        <v>41638</v>
      </c>
      <c r="J407">
        <v>4.41</v>
      </c>
      <c r="K407">
        <v>4.41</v>
      </c>
      <c r="L407">
        <v>4.33</v>
      </c>
      <c r="M407">
        <v>4.4000000000000004</v>
      </c>
      <c r="N407">
        <v>4.4000000000000004</v>
      </c>
      <c r="O407">
        <v>1990200</v>
      </c>
    </row>
    <row r="408" spans="9:15">
      <c r="I408" s="23">
        <v>41639</v>
      </c>
      <c r="J408">
        <v>4.37</v>
      </c>
      <c r="K408">
        <v>4.4000000000000004</v>
      </c>
      <c r="L408">
        <v>4.34</v>
      </c>
      <c r="M408">
        <v>4.3899999999999997</v>
      </c>
      <c r="N408">
        <v>4.3899999999999997</v>
      </c>
      <c r="O408">
        <v>2022500</v>
      </c>
    </row>
    <row r="409" spans="9:15">
      <c r="I409" s="23">
        <v>41641</v>
      </c>
      <c r="J409">
        <v>4.3899999999999997</v>
      </c>
      <c r="K409">
        <v>4.3899999999999997</v>
      </c>
      <c r="L409">
        <v>4.34</v>
      </c>
      <c r="M409">
        <v>4.3600000000000003</v>
      </c>
      <c r="N409">
        <v>4.3600000000000003</v>
      </c>
      <c r="O409">
        <v>1300300</v>
      </c>
    </row>
    <row r="410" spans="9:15">
      <c r="I410" s="23">
        <v>41642</v>
      </c>
      <c r="J410">
        <v>4.38</v>
      </c>
      <c r="K410">
        <v>4.38</v>
      </c>
      <c r="L410">
        <v>4.34</v>
      </c>
      <c r="M410">
        <v>4.38</v>
      </c>
      <c r="N410">
        <v>4.38</v>
      </c>
      <c r="O410">
        <v>2777200</v>
      </c>
    </row>
    <row r="411" spans="9:15">
      <c r="I411" s="23">
        <v>41645</v>
      </c>
      <c r="J411">
        <v>4.34</v>
      </c>
      <c r="K411">
        <v>4.37</v>
      </c>
      <c r="L411">
        <v>4.3099999999999996</v>
      </c>
      <c r="M411">
        <v>4.32</v>
      </c>
      <c r="N411">
        <v>4.32</v>
      </c>
      <c r="O411">
        <v>1723300</v>
      </c>
    </row>
    <row r="412" spans="9:15">
      <c r="I412" s="23">
        <v>41646</v>
      </c>
      <c r="J412">
        <v>4.33</v>
      </c>
      <c r="K412">
        <v>4.3499999999999996</v>
      </c>
      <c r="L412">
        <v>4.3099999999999996</v>
      </c>
      <c r="M412">
        <v>4.34</v>
      </c>
      <c r="N412">
        <v>4.34</v>
      </c>
      <c r="O412">
        <v>3864600</v>
      </c>
    </row>
    <row r="413" spans="9:15">
      <c r="I413" s="23">
        <v>41647</v>
      </c>
      <c r="J413">
        <v>4.3099999999999996</v>
      </c>
      <c r="K413">
        <v>4.3499999999999996</v>
      </c>
      <c r="L413">
        <v>4.3</v>
      </c>
      <c r="M413">
        <v>4.3</v>
      </c>
      <c r="N413">
        <v>4.3</v>
      </c>
      <c r="O413">
        <v>1856700</v>
      </c>
    </row>
    <row r="414" spans="9:15">
      <c r="I414" s="23">
        <v>41648</v>
      </c>
      <c r="J414">
        <v>4.29</v>
      </c>
      <c r="K414">
        <v>4.34</v>
      </c>
      <c r="L414">
        <v>4.22</v>
      </c>
      <c r="M414">
        <v>4.2699999999999996</v>
      </c>
      <c r="N414">
        <v>4.2699999999999996</v>
      </c>
      <c r="O414">
        <v>3324500</v>
      </c>
    </row>
    <row r="415" spans="9:15">
      <c r="I415" s="23">
        <v>41649</v>
      </c>
      <c r="J415">
        <v>4.26</v>
      </c>
      <c r="K415">
        <v>4.3600000000000003</v>
      </c>
      <c r="L415">
        <v>4.25</v>
      </c>
      <c r="M415">
        <v>4.3600000000000003</v>
      </c>
      <c r="N415">
        <v>4.3600000000000003</v>
      </c>
      <c r="O415">
        <v>2850300</v>
      </c>
    </row>
    <row r="416" spans="9:15">
      <c r="I416" s="23">
        <v>41652</v>
      </c>
      <c r="J416">
        <v>4.3099999999999996</v>
      </c>
      <c r="K416">
        <v>4.38</v>
      </c>
      <c r="L416">
        <v>4.3099999999999996</v>
      </c>
      <c r="M416">
        <v>4.3600000000000003</v>
      </c>
      <c r="N416">
        <v>4.3600000000000003</v>
      </c>
      <c r="O416">
        <v>2488900</v>
      </c>
    </row>
    <row r="417" spans="9:15">
      <c r="I417" s="23">
        <v>41654</v>
      </c>
      <c r="J417">
        <v>4.3600000000000003</v>
      </c>
      <c r="K417">
        <v>4.4000000000000004</v>
      </c>
      <c r="L417">
        <v>4.3099999999999996</v>
      </c>
      <c r="M417">
        <v>4.34</v>
      </c>
      <c r="N417">
        <v>4.34</v>
      </c>
      <c r="O417">
        <v>3884600</v>
      </c>
    </row>
    <row r="418" spans="9:15">
      <c r="I418" s="23">
        <v>41655</v>
      </c>
      <c r="J418">
        <v>4.33</v>
      </c>
      <c r="K418">
        <v>4.38</v>
      </c>
      <c r="L418">
        <v>4.3</v>
      </c>
      <c r="M418">
        <v>4.3</v>
      </c>
      <c r="N418">
        <v>4.3</v>
      </c>
      <c r="O418">
        <v>2721700</v>
      </c>
    </row>
    <row r="419" spans="9:15">
      <c r="I419" s="23">
        <v>41659</v>
      </c>
      <c r="J419">
        <v>4.3</v>
      </c>
      <c r="K419">
        <v>4.37</v>
      </c>
      <c r="L419">
        <v>4.3</v>
      </c>
      <c r="M419">
        <v>4.3600000000000003</v>
      </c>
      <c r="N419">
        <v>4.3600000000000003</v>
      </c>
      <c r="O419">
        <v>2833300</v>
      </c>
    </row>
    <row r="420" spans="9:15">
      <c r="I420" s="23">
        <v>41660</v>
      </c>
      <c r="J420">
        <v>4.33</v>
      </c>
      <c r="K420">
        <v>4.4000000000000004</v>
      </c>
      <c r="L420">
        <v>4.32</v>
      </c>
      <c r="M420">
        <v>4.38</v>
      </c>
      <c r="N420">
        <v>4.38</v>
      </c>
      <c r="O420">
        <v>1641300</v>
      </c>
    </row>
    <row r="421" spans="9:15">
      <c r="I421" s="23">
        <v>41661</v>
      </c>
      <c r="J421">
        <v>4.34</v>
      </c>
      <c r="K421">
        <v>4.38</v>
      </c>
      <c r="L421">
        <v>4.3</v>
      </c>
      <c r="M421">
        <v>4.34</v>
      </c>
      <c r="N421">
        <v>4.34</v>
      </c>
      <c r="O421">
        <v>9301700</v>
      </c>
    </row>
    <row r="422" spans="9:15">
      <c r="I422" s="23">
        <v>41662</v>
      </c>
      <c r="J422">
        <v>4.34</v>
      </c>
      <c r="K422">
        <v>4.38</v>
      </c>
      <c r="L422">
        <v>4.32</v>
      </c>
      <c r="M422">
        <v>4.32</v>
      </c>
      <c r="N422">
        <v>4.32</v>
      </c>
      <c r="O422">
        <v>5539000</v>
      </c>
    </row>
    <row r="423" spans="9:15">
      <c r="I423" s="23">
        <v>41663</v>
      </c>
      <c r="J423">
        <v>4.32</v>
      </c>
      <c r="K423">
        <v>4.3600000000000003</v>
      </c>
      <c r="L423">
        <v>4.3099999999999996</v>
      </c>
      <c r="M423">
        <v>4.33</v>
      </c>
      <c r="N423">
        <v>4.33</v>
      </c>
      <c r="O423">
        <v>2171200</v>
      </c>
    </row>
    <row r="424" spans="9:15">
      <c r="I424" s="23">
        <v>41666</v>
      </c>
      <c r="J424">
        <v>4.29</v>
      </c>
      <c r="K424">
        <v>4.32</v>
      </c>
      <c r="L424">
        <v>4.22</v>
      </c>
      <c r="M424">
        <v>4.22</v>
      </c>
      <c r="N424">
        <v>4.22</v>
      </c>
      <c r="O424">
        <v>4406000</v>
      </c>
    </row>
    <row r="425" spans="9:15">
      <c r="I425" s="23">
        <v>41667</v>
      </c>
      <c r="J425">
        <v>4.28</v>
      </c>
      <c r="K425">
        <v>4.28</v>
      </c>
      <c r="L425">
        <v>4.1900000000000004</v>
      </c>
      <c r="M425">
        <v>4.1900000000000004</v>
      </c>
      <c r="N425">
        <v>4.1900000000000004</v>
      </c>
      <c r="O425">
        <v>5256000</v>
      </c>
    </row>
    <row r="426" spans="9:15">
      <c r="I426" s="23">
        <v>41668</v>
      </c>
      <c r="J426">
        <v>4.1900000000000004</v>
      </c>
      <c r="K426">
        <v>4.3099999999999996</v>
      </c>
      <c r="L426">
        <v>4.1900000000000004</v>
      </c>
      <c r="M426">
        <v>4.25</v>
      </c>
      <c r="N426">
        <v>4.25</v>
      </c>
      <c r="O426">
        <v>4920400</v>
      </c>
    </row>
    <row r="427" spans="9:15">
      <c r="I427" s="23">
        <v>41669</v>
      </c>
      <c r="J427">
        <v>4.2</v>
      </c>
      <c r="K427">
        <v>4.3600000000000003</v>
      </c>
      <c r="L427">
        <v>4.2</v>
      </c>
      <c r="M427">
        <v>4.2</v>
      </c>
      <c r="N427">
        <v>4.2</v>
      </c>
      <c r="O427">
        <v>4107300</v>
      </c>
    </row>
    <row r="428" spans="9:15">
      <c r="I428" s="23">
        <v>41673</v>
      </c>
      <c r="J428">
        <v>4.2</v>
      </c>
      <c r="K428">
        <v>4.3600000000000003</v>
      </c>
      <c r="L428">
        <v>4.2</v>
      </c>
      <c r="M428">
        <v>4.3600000000000003</v>
      </c>
      <c r="N428">
        <v>4.3600000000000003</v>
      </c>
      <c r="O428">
        <v>0</v>
      </c>
    </row>
    <row r="429" spans="9:15">
      <c r="I429" s="23">
        <v>41674</v>
      </c>
      <c r="J429">
        <v>4.2699999999999996</v>
      </c>
      <c r="K429">
        <v>4.29</v>
      </c>
      <c r="L429">
        <v>4.2</v>
      </c>
      <c r="M429">
        <v>4.21</v>
      </c>
      <c r="N429">
        <v>4.21</v>
      </c>
      <c r="O429">
        <v>5876400</v>
      </c>
    </row>
    <row r="430" spans="9:15">
      <c r="I430" s="23">
        <v>41675</v>
      </c>
      <c r="J430">
        <v>4.25</v>
      </c>
      <c r="K430">
        <v>4.29</v>
      </c>
      <c r="L430">
        <v>4.22</v>
      </c>
      <c r="M430">
        <v>4.29</v>
      </c>
      <c r="N430">
        <v>4.29</v>
      </c>
      <c r="O430">
        <v>4080200</v>
      </c>
    </row>
    <row r="431" spans="9:15">
      <c r="I431" s="23">
        <v>41676</v>
      </c>
      <c r="J431">
        <v>4.2300000000000004</v>
      </c>
      <c r="K431">
        <v>4.29</v>
      </c>
      <c r="L431">
        <v>4.2300000000000004</v>
      </c>
      <c r="M431">
        <v>4.29</v>
      </c>
      <c r="N431">
        <v>4.29</v>
      </c>
      <c r="O431">
        <v>4901800</v>
      </c>
    </row>
    <row r="432" spans="9:15">
      <c r="I432" s="23">
        <v>41677</v>
      </c>
      <c r="J432">
        <v>4.26</v>
      </c>
      <c r="K432">
        <v>4.34</v>
      </c>
      <c r="L432">
        <v>4.25</v>
      </c>
      <c r="M432">
        <v>4.25</v>
      </c>
      <c r="N432">
        <v>4.25</v>
      </c>
      <c r="O432">
        <v>4406500</v>
      </c>
    </row>
    <row r="433" spans="9:15">
      <c r="I433" s="23">
        <v>41680</v>
      </c>
      <c r="J433">
        <v>4.26</v>
      </c>
      <c r="K433">
        <v>4.33</v>
      </c>
      <c r="L433">
        <v>4.24</v>
      </c>
      <c r="M433">
        <v>4.26</v>
      </c>
      <c r="N433">
        <v>4.26</v>
      </c>
      <c r="O433">
        <v>4066100</v>
      </c>
    </row>
    <row r="434" spans="9:15">
      <c r="I434" s="23">
        <v>41681</v>
      </c>
      <c r="J434">
        <v>4.2699999999999996</v>
      </c>
      <c r="K434">
        <v>4.32</v>
      </c>
      <c r="L434">
        <v>4.26</v>
      </c>
      <c r="M434">
        <v>4.3</v>
      </c>
      <c r="N434">
        <v>4.3</v>
      </c>
      <c r="O434">
        <v>5238800</v>
      </c>
    </row>
    <row r="435" spans="9:15">
      <c r="I435" s="23">
        <v>41682</v>
      </c>
      <c r="J435">
        <v>4.3</v>
      </c>
      <c r="K435">
        <v>4.34</v>
      </c>
      <c r="L435">
        <v>4.2699999999999996</v>
      </c>
      <c r="M435">
        <v>4.34</v>
      </c>
      <c r="N435">
        <v>4.34</v>
      </c>
      <c r="O435">
        <v>2680500</v>
      </c>
    </row>
    <row r="436" spans="9:15">
      <c r="I436" s="23">
        <v>41683</v>
      </c>
      <c r="J436">
        <v>4.32</v>
      </c>
      <c r="K436">
        <v>4.34</v>
      </c>
      <c r="L436">
        <v>4.26</v>
      </c>
      <c r="M436">
        <v>4.28</v>
      </c>
      <c r="N436">
        <v>4.28</v>
      </c>
      <c r="O436">
        <v>6898100</v>
      </c>
    </row>
    <row r="437" spans="9:15">
      <c r="I437" s="23">
        <v>41684</v>
      </c>
      <c r="J437">
        <v>4.26</v>
      </c>
      <c r="K437">
        <v>4.29</v>
      </c>
      <c r="L437">
        <v>4.26</v>
      </c>
      <c r="M437">
        <v>4.2699999999999996</v>
      </c>
      <c r="N437">
        <v>4.2699999999999996</v>
      </c>
      <c r="O437">
        <v>1537100</v>
      </c>
    </row>
    <row r="438" spans="9:15">
      <c r="I438" s="23">
        <v>41687</v>
      </c>
      <c r="J438">
        <v>4.2699999999999996</v>
      </c>
      <c r="K438">
        <v>4.3499999999999996</v>
      </c>
      <c r="L438">
        <v>4.2699999999999996</v>
      </c>
      <c r="M438">
        <v>4.28</v>
      </c>
      <c r="N438">
        <v>4.28</v>
      </c>
      <c r="O438">
        <v>2233900</v>
      </c>
    </row>
    <row r="439" spans="9:15">
      <c r="I439" s="23">
        <v>41688</v>
      </c>
      <c r="J439">
        <v>4.29</v>
      </c>
      <c r="K439">
        <v>4.3099999999999996</v>
      </c>
      <c r="L439">
        <v>4.2699999999999996</v>
      </c>
      <c r="M439">
        <v>4.29</v>
      </c>
      <c r="N439">
        <v>4.29</v>
      </c>
      <c r="O439">
        <v>1036500</v>
      </c>
    </row>
    <row r="440" spans="9:15">
      <c r="I440" s="23">
        <v>41689</v>
      </c>
      <c r="J440">
        <v>4.25</v>
      </c>
      <c r="K440">
        <v>4.29</v>
      </c>
      <c r="L440">
        <v>4.24</v>
      </c>
      <c r="M440">
        <v>4.28</v>
      </c>
      <c r="N440">
        <v>4.28</v>
      </c>
      <c r="O440">
        <v>1610300</v>
      </c>
    </row>
    <row r="441" spans="9:15">
      <c r="I441" s="23">
        <v>41690</v>
      </c>
      <c r="J441">
        <v>4.28</v>
      </c>
      <c r="K441">
        <v>4.3</v>
      </c>
      <c r="L441">
        <v>4.25</v>
      </c>
      <c r="M441">
        <v>4.3</v>
      </c>
      <c r="N441">
        <v>4.3</v>
      </c>
      <c r="O441">
        <v>3762500</v>
      </c>
    </row>
    <row r="442" spans="9:15">
      <c r="I442" s="23">
        <v>41691</v>
      </c>
      <c r="J442">
        <v>4.3</v>
      </c>
      <c r="K442">
        <v>4.32</v>
      </c>
      <c r="L442">
        <v>4.28</v>
      </c>
      <c r="M442">
        <v>4.3</v>
      </c>
      <c r="N442">
        <v>4.3</v>
      </c>
      <c r="O442">
        <v>1553200</v>
      </c>
    </row>
    <row r="443" spans="9:15">
      <c r="I443" s="23">
        <v>41694</v>
      </c>
      <c r="J443">
        <v>4.3</v>
      </c>
      <c r="K443">
        <v>4.3099999999999996</v>
      </c>
      <c r="L443">
        <v>4.28</v>
      </c>
      <c r="M443">
        <v>4.29</v>
      </c>
      <c r="N443">
        <v>4.29</v>
      </c>
      <c r="O443">
        <v>1499600</v>
      </c>
    </row>
    <row r="444" spans="9:15">
      <c r="I444" s="23">
        <v>41695</v>
      </c>
      <c r="J444">
        <v>4.3</v>
      </c>
      <c r="K444">
        <v>4.33</v>
      </c>
      <c r="L444">
        <v>4.29</v>
      </c>
      <c r="M444">
        <v>4.33</v>
      </c>
      <c r="N444">
        <v>4.33</v>
      </c>
      <c r="O444">
        <v>1727700</v>
      </c>
    </row>
    <row r="445" spans="9:15">
      <c r="I445" s="23">
        <v>41696</v>
      </c>
      <c r="J445">
        <v>4.33</v>
      </c>
      <c r="K445">
        <v>4.34</v>
      </c>
      <c r="L445">
        <v>4.2699999999999996</v>
      </c>
      <c r="M445">
        <v>4.34</v>
      </c>
      <c r="N445">
        <v>4.34</v>
      </c>
      <c r="O445">
        <v>2826600</v>
      </c>
    </row>
    <row r="446" spans="9:15">
      <c r="I446" s="23">
        <v>41697</v>
      </c>
      <c r="J446">
        <v>4.34</v>
      </c>
      <c r="K446">
        <v>4.34</v>
      </c>
      <c r="L446">
        <v>4.29</v>
      </c>
      <c r="M446">
        <v>4.3099999999999996</v>
      </c>
      <c r="N446">
        <v>4.3099999999999996</v>
      </c>
      <c r="O446">
        <v>2678200</v>
      </c>
    </row>
    <row r="447" spans="9:15">
      <c r="I447" s="23">
        <v>41698</v>
      </c>
      <c r="J447">
        <v>4.3099999999999996</v>
      </c>
      <c r="K447">
        <v>4.3600000000000003</v>
      </c>
      <c r="L447">
        <v>4.3</v>
      </c>
      <c r="M447">
        <v>4.3499999999999996</v>
      </c>
      <c r="N447">
        <v>4.3499999999999996</v>
      </c>
      <c r="O447">
        <v>4790900</v>
      </c>
    </row>
    <row r="448" spans="9:15">
      <c r="I448" s="23">
        <v>41701</v>
      </c>
      <c r="J448">
        <v>4.34</v>
      </c>
      <c r="K448">
        <v>4.34</v>
      </c>
      <c r="L448">
        <v>4.24</v>
      </c>
      <c r="M448">
        <v>4.24</v>
      </c>
      <c r="N448">
        <v>4.24</v>
      </c>
      <c r="O448">
        <v>2004300</v>
      </c>
    </row>
    <row r="449" spans="9:15">
      <c r="I449" s="23">
        <v>41702</v>
      </c>
      <c r="J449">
        <v>4.2699999999999996</v>
      </c>
      <c r="K449">
        <v>4.28</v>
      </c>
      <c r="L449">
        <v>4.24</v>
      </c>
      <c r="M449">
        <v>4.28</v>
      </c>
      <c r="N449">
        <v>4.28</v>
      </c>
      <c r="O449">
        <v>2188800</v>
      </c>
    </row>
    <row r="450" spans="9:15">
      <c r="I450" s="23">
        <v>41703</v>
      </c>
      <c r="J450">
        <v>4.29</v>
      </c>
      <c r="K450">
        <v>4.32</v>
      </c>
      <c r="L450">
        <v>4.2699999999999996</v>
      </c>
      <c r="M450">
        <v>4.32</v>
      </c>
      <c r="N450">
        <v>4.32</v>
      </c>
      <c r="O450">
        <v>1892300</v>
      </c>
    </row>
    <row r="451" spans="9:15">
      <c r="I451" s="23">
        <v>41704</v>
      </c>
      <c r="J451">
        <v>4.32</v>
      </c>
      <c r="K451">
        <v>4.3499999999999996</v>
      </c>
      <c r="L451">
        <v>4.29</v>
      </c>
      <c r="M451">
        <v>4.3499999999999996</v>
      </c>
      <c r="N451">
        <v>4.3499999999999996</v>
      </c>
      <c r="O451">
        <v>1968200</v>
      </c>
    </row>
    <row r="452" spans="9:15">
      <c r="I452" s="23">
        <v>41705</v>
      </c>
      <c r="J452">
        <v>4.3499999999999996</v>
      </c>
      <c r="K452">
        <v>4.3600000000000003</v>
      </c>
      <c r="L452">
        <v>4.2699999999999996</v>
      </c>
      <c r="M452">
        <v>4.29</v>
      </c>
      <c r="N452">
        <v>4.29</v>
      </c>
      <c r="O452">
        <v>1338800</v>
      </c>
    </row>
    <row r="453" spans="9:15">
      <c r="I453" s="23">
        <v>41708</v>
      </c>
      <c r="J453">
        <v>4.25</v>
      </c>
      <c r="K453">
        <v>4.3099999999999996</v>
      </c>
      <c r="L453">
        <v>4.21</v>
      </c>
      <c r="M453">
        <v>4.21</v>
      </c>
      <c r="N453">
        <v>4.21</v>
      </c>
      <c r="O453">
        <v>3420700</v>
      </c>
    </row>
    <row r="454" spans="9:15">
      <c r="I454" s="23">
        <v>41709</v>
      </c>
      <c r="J454">
        <v>4.2</v>
      </c>
      <c r="K454">
        <v>4.24</v>
      </c>
      <c r="L454">
        <v>4.1900000000000004</v>
      </c>
      <c r="M454">
        <v>4.2</v>
      </c>
      <c r="N454">
        <v>4.2</v>
      </c>
      <c r="O454">
        <v>5214300</v>
      </c>
    </row>
    <row r="455" spans="9:15">
      <c r="I455" s="23">
        <v>41710</v>
      </c>
      <c r="J455">
        <v>4.2</v>
      </c>
      <c r="K455">
        <v>4.21</v>
      </c>
      <c r="L455">
        <v>4.17</v>
      </c>
      <c r="M455">
        <v>4.1900000000000004</v>
      </c>
      <c r="N455">
        <v>4.1900000000000004</v>
      </c>
      <c r="O455">
        <v>3522400</v>
      </c>
    </row>
    <row r="456" spans="9:15">
      <c r="I456" s="23">
        <v>41711</v>
      </c>
      <c r="J456">
        <v>4.1900000000000004</v>
      </c>
      <c r="K456">
        <v>4.21</v>
      </c>
      <c r="L456">
        <v>4.17</v>
      </c>
      <c r="M456">
        <v>4.2</v>
      </c>
      <c r="N456">
        <v>4.2</v>
      </c>
      <c r="O456">
        <v>2344800</v>
      </c>
    </row>
    <row r="457" spans="9:15">
      <c r="I457" s="23">
        <v>41712</v>
      </c>
      <c r="J457">
        <v>4.2</v>
      </c>
      <c r="K457">
        <v>4.2</v>
      </c>
      <c r="L457">
        <v>4.12</v>
      </c>
      <c r="M457">
        <v>4.12</v>
      </c>
      <c r="N457">
        <v>4.12</v>
      </c>
      <c r="O457">
        <v>4361600</v>
      </c>
    </row>
    <row r="458" spans="9:15">
      <c r="I458" s="23">
        <v>41715</v>
      </c>
      <c r="J458">
        <v>4.13</v>
      </c>
      <c r="K458">
        <v>4.17</v>
      </c>
      <c r="L458">
        <v>4.0999999999999996</v>
      </c>
      <c r="M458">
        <v>4.13</v>
      </c>
      <c r="N458">
        <v>4.13</v>
      </c>
      <c r="O458">
        <v>5756000</v>
      </c>
    </row>
    <row r="459" spans="9:15">
      <c r="I459" s="23">
        <v>41716</v>
      </c>
      <c r="J459">
        <v>4.1399999999999997</v>
      </c>
      <c r="K459">
        <v>4.3099999999999996</v>
      </c>
      <c r="L459">
        <v>4.1399999999999997</v>
      </c>
      <c r="M459">
        <v>4.26</v>
      </c>
      <c r="N459">
        <v>4.26</v>
      </c>
      <c r="O459">
        <v>5326400</v>
      </c>
    </row>
    <row r="460" spans="9:15">
      <c r="I460" s="23">
        <v>41717</v>
      </c>
      <c r="J460">
        <v>4.29</v>
      </c>
      <c r="K460">
        <v>4.29</v>
      </c>
      <c r="L460">
        <v>4.22</v>
      </c>
      <c r="M460">
        <v>4.22</v>
      </c>
      <c r="N460">
        <v>4.22</v>
      </c>
      <c r="O460">
        <v>1086300</v>
      </c>
    </row>
    <row r="461" spans="9:15">
      <c r="I461" s="23">
        <v>41718</v>
      </c>
      <c r="J461">
        <v>4.2</v>
      </c>
      <c r="K461">
        <v>4.2699999999999996</v>
      </c>
      <c r="L461">
        <v>4.2</v>
      </c>
      <c r="M461">
        <v>4.2</v>
      </c>
      <c r="N461">
        <v>4.2</v>
      </c>
      <c r="O461">
        <v>2346500</v>
      </c>
    </row>
    <row r="462" spans="9:15">
      <c r="I462" s="23">
        <v>41719</v>
      </c>
      <c r="J462">
        <v>4.25</v>
      </c>
      <c r="K462">
        <v>4.3099999999999996</v>
      </c>
      <c r="L462">
        <v>4.24</v>
      </c>
      <c r="M462">
        <v>4.26</v>
      </c>
      <c r="N462">
        <v>4.26</v>
      </c>
      <c r="O462">
        <v>9502700</v>
      </c>
    </row>
    <row r="463" spans="9:15">
      <c r="I463" s="23">
        <v>41722</v>
      </c>
      <c r="J463">
        <v>4.24</v>
      </c>
      <c r="K463">
        <v>4.28</v>
      </c>
      <c r="L463">
        <v>4.2</v>
      </c>
      <c r="M463">
        <v>4.21</v>
      </c>
      <c r="N463">
        <v>4.21</v>
      </c>
      <c r="O463">
        <v>3213000</v>
      </c>
    </row>
    <row r="464" spans="9:15">
      <c r="I464" s="23">
        <v>41723</v>
      </c>
      <c r="J464">
        <v>4.2</v>
      </c>
      <c r="K464">
        <v>4.2699999999999996</v>
      </c>
      <c r="L464">
        <v>4.1900000000000004</v>
      </c>
      <c r="M464">
        <v>4.2</v>
      </c>
      <c r="N464">
        <v>4.2</v>
      </c>
      <c r="O464">
        <v>3810900</v>
      </c>
    </row>
    <row r="465" spans="9:15">
      <c r="I465" s="23">
        <v>41724</v>
      </c>
      <c r="J465">
        <v>4.2</v>
      </c>
      <c r="K465">
        <v>4.26</v>
      </c>
      <c r="L465">
        <v>4.18</v>
      </c>
      <c r="M465">
        <v>4.2</v>
      </c>
      <c r="N465">
        <v>4.2</v>
      </c>
      <c r="O465">
        <v>4678400</v>
      </c>
    </row>
    <row r="466" spans="9:15">
      <c r="I466" s="23">
        <v>41725</v>
      </c>
      <c r="J466">
        <v>4.21</v>
      </c>
      <c r="K466">
        <v>4.24</v>
      </c>
      <c r="L466">
        <v>4.1900000000000004</v>
      </c>
      <c r="M466">
        <v>4.2</v>
      </c>
      <c r="N466">
        <v>4.2</v>
      </c>
      <c r="O466">
        <v>6543000</v>
      </c>
    </row>
    <row r="467" spans="9:15">
      <c r="I467" s="23">
        <v>41726</v>
      </c>
      <c r="J467">
        <v>4.18</v>
      </c>
      <c r="K467">
        <v>4.22</v>
      </c>
      <c r="L467">
        <v>4.18</v>
      </c>
      <c r="M467">
        <v>4.2</v>
      </c>
      <c r="N467">
        <v>4.2</v>
      </c>
      <c r="O467">
        <v>7747900</v>
      </c>
    </row>
    <row r="468" spans="9:15">
      <c r="I468" s="23">
        <v>41729</v>
      </c>
      <c r="J468">
        <v>4.21</v>
      </c>
      <c r="K468">
        <v>4.2300000000000004</v>
      </c>
      <c r="L468">
        <v>4.18</v>
      </c>
      <c r="M468">
        <v>4.2</v>
      </c>
      <c r="N468">
        <v>4.2</v>
      </c>
      <c r="O468">
        <v>8214800</v>
      </c>
    </row>
    <row r="469" spans="9:15">
      <c r="I469" s="23">
        <v>41730</v>
      </c>
      <c r="J469">
        <v>4.1900000000000004</v>
      </c>
      <c r="K469">
        <v>4.22</v>
      </c>
      <c r="L469">
        <v>4.1500000000000004</v>
      </c>
      <c r="M469">
        <v>4.16</v>
      </c>
      <c r="N469">
        <v>4.16</v>
      </c>
      <c r="O469">
        <v>3784700</v>
      </c>
    </row>
    <row r="470" spans="9:15">
      <c r="I470" s="23">
        <v>41731</v>
      </c>
      <c r="J470">
        <v>4.18</v>
      </c>
      <c r="K470">
        <v>4.24</v>
      </c>
      <c r="L470">
        <v>4.17</v>
      </c>
      <c r="M470">
        <v>4.22</v>
      </c>
      <c r="N470">
        <v>4.22</v>
      </c>
      <c r="O470">
        <v>7652200</v>
      </c>
    </row>
    <row r="471" spans="9:15">
      <c r="I471" s="23">
        <v>41732</v>
      </c>
      <c r="J471">
        <v>4.22</v>
      </c>
      <c r="K471">
        <v>4.22</v>
      </c>
      <c r="L471">
        <v>4.1900000000000004</v>
      </c>
      <c r="M471">
        <v>4.21</v>
      </c>
      <c r="N471">
        <v>4.21</v>
      </c>
      <c r="O471">
        <v>1601500</v>
      </c>
    </row>
    <row r="472" spans="9:15">
      <c r="I472" s="23">
        <v>41733</v>
      </c>
      <c r="J472">
        <v>4.22</v>
      </c>
      <c r="K472">
        <v>4.2300000000000004</v>
      </c>
      <c r="L472">
        <v>4.18</v>
      </c>
      <c r="M472">
        <v>4.1900000000000004</v>
      </c>
      <c r="N472">
        <v>4.1900000000000004</v>
      </c>
      <c r="O472">
        <v>2673300</v>
      </c>
    </row>
    <row r="473" spans="9:15">
      <c r="I473" s="23">
        <v>41736</v>
      </c>
      <c r="J473">
        <v>4.18</v>
      </c>
      <c r="K473">
        <v>4.24</v>
      </c>
      <c r="L473">
        <v>4.18</v>
      </c>
      <c r="M473">
        <v>4.24</v>
      </c>
      <c r="N473">
        <v>4.24</v>
      </c>
      <c r="O473">
        <v>4260900</v>
      </c>
    </row>
    <row r="474" spans="9:15">
      <c r="I474" s="23">
        <v>41737</v>
      </c>
      <c r="J474">
        <v>4.2</v>
      </c>
      <c r="K474">
        <v>4.24</v>
      </c>
      <c r="L474">
        <v>4.2</v>
      </c>
      <c r="M474">
        <v>4.2</v>
      </c>
      <c r="N474">
        <v>4.2</v>
      </c>
      <c r="O474">
        <v>5391000</v>
      </c>
    </row>
    <row r="475" spans="9:15">
      <c r="I475" s="23">
        <v>41738</v>
      </c>
      <c r="J475">
        <v>4.2</v>
      </c>
      <c r="K475">
        <v>4.24</v>
      </c>
      <c r="L475">
        <v>4.2</v>
      </c>
      <c r="M475">
        <v>4.24</v>
      </c>
      <c r="N475">
        <v>4.24</v>
      </c>
      <c r="O475">
        <v>4022400</v>
      </c>
    </row>
    <row r="476" spans="9:15">
      <c r="I476" s="23">
        <v>41739</v>
      </c>
      <c r="J476">
        <v>4.25</v>
      </c>
      <c r="K476">
        <v>4.29</v>
      </c>
      <c r="L476">
        <v>4.22</v>
      </c>
      <c r="M476">
        <v>4.29</v>
      </c>
      <c r="N476">
        <v>4.29</v>
      </c>
      <c r="O476">
        <v>3939600</v>
      </c>
    </row>
    <row r="477" spans="9:15">
      <c r="I477" s="23">
        <v>41740</v>
      </c>
      <c r="J477">
        <v>4.2300000000000004</v>
      </c>
      <c r="K477">
        <v>4.3</v>
      </c>
      <c r="L477">
        <v>4.2</v>
      </c>
      <c r="M477">
        <v>4.24</v>
      </c>
      <c r="N477">
        <v>4.24</v>
      </c>
      <c r="O477">
        <v>2702300</v>
      </c>
    </row>
    <row r="478" spans="9:15">
      <c r="I478" s="23">
        <v>41743</v>
      </c>
      <c r="J478">
        <v>4.25</v>
      </c>
      <c r="K478">
        <v>4.2699999999999996</v>
      </c>
      <c r="L478">
        <v>4.22</v>
      </c>
      <c r="M478">
        <v>4.26</v>
      </c>
      <c r="N478">
        <v>4.26</v>
      </c>
      <c r="O478">
        <v>941700</v>
      </c>
    </row>
    <row r="479" spans="9:15">
      <c r="I479" s="23">
        <v>41744</v>
      </c>
      <c r="J479">
        <v>4.25</v>
      </c>
      <c r="K479">
        <v>4.2699999999999996</v>
      </c>
      <c r="L479">
        <v>4.21</v>
      </c>
      <c r="M479">
        <v>4.26</v>
      </c>
      <c r="N479">
        <v>4.26</v>
      </c>
      <c r="O479">
        <v>2386800</v>
      </c>
    </row>
    <row r="480" spans="9:15">
      <c r="I480" s="23">
        <v>41745</v>
      </c>
      <c r="J480">
        <v>4.2300000000000004</v>
      </c>
      <c r="K480">
        <v>4.25</v>
      </c>
      <c r="L480">
        <v>4.2</v>
      </c>
      <c r="M480">
        <v>4.2</v>
      </c>
      <c r="N480">
        <v>4.2</v>
      </c>
      <c r="O480">
        <v>1255600</v>
      </c>
    </row>
    <row r="481" spans="9:15">
      <c r="I481" s="23">
        <v>41746</v>
      </c>
      <c r="J481">
        <v>4.2</v>
      </c>
      <c r="K481">
        <v>4.24</v>
      </c>
      <c r="L481">
        <v>4.1900000000000004</v>
      </c>
      <c r="M481">
        <v>4.24</v>
      </c>
      <c r="N481">
        <v>4.24</v>
      </c>
      <c r="O481">
        <v>2700500</v>
      </c>
    </row>
    <row r="482" spans="9:15">
      <c r="I482" s="23">
        <v>41747</v>
      </c>
      <c r="J482">
        <v>4.2300000000000004</v>
      </c>
      <c r="K482">
        <v>4.25</v>
      </c>
      <c r="L482">
        <v>4.21</v>
      </c>
      <c r="M482">
        <v>4.25</v>
      </c>
      <c r="N482">
        <v>4.25</v>
      </c>
      <c r="O482">
        <v>269000</v>
      </c>
    </row>
    <row r="483" spans="9:15">
      <c r="I483" s="23">
        <v>41750</v>
      </c>
      <c r="J483">
        <v>4.21</v>
      </c>
      <c r="K483">
        <v>4.24</v>
      </c>
      <c r="L483">
        <v>4.1900000000000004</v>
      </c>
      <c r="M483">
        <v>4.1900000000000004</v>
      </c>
      <c r="N483">
        <v>4.1900000000000004</v>
      </c>
      <c r="O483">
        <v>2877300</v>
      </c>
    </row>
    <row r="484" spans="9:15">
      <c r="I484" s="23">
        <v>41751</v>
      </c>
      <c r="J484">
        <v>4.2</v>
      </c>
      <c r="K484">
        <v>4.21</v>
      </c>
      <c r="L484">
        <v>4.1900000000000004</v>
      </c>
      <c r="M484">
        <v>4.2</v>
      </c>
      <c r="N484">
        <v>4.2</v>
      </c>
      <c r="O484">
        <v>1411400</v>
      </c>
    </row>
    <row r="485" spans="9:15">
      <c r="I485" s="23">
        <v>41752</v>
      </c>
      <c r="J485">
        <v>4.21</v>
      </c>
      <c r="K485">
        <v>4.2300000000000004</v>
      </c>
      <c r="L485">
        <v>4.2</v>
      </c>
      <c r="M485">
        <v>4.21</v>
      </c>
      <c r="N485">
        <v>4.21</v>
      </c>
      <c r="O485">
        <v>2153800</v>
      </c>
    </row>
    <row r="486" spans="9:15">
      <c r="I486" s="23">
        <v>41753</v>
      </c>
      <c r="J486">
        <v>4.2</v>
      </c>
      <c r="K486">
        <v>4.21</v>
      </c>
      <c r="L486">
        <v>4.18</v>
      </c>
      <c r="M486">
        <v>4.2</v>
      </c>
      <c r="N486">
        <v>4.2</v>
      </c>
      <c r="O486">
        <v>6198100</v>
      </c>
    </row>
    <row r="487" spans="9:15">
      <c r="I487" s="23">
        <v>41754</v>
      </c>
      <c r="J487">
        <v>4.2</v>
      </c>
      <c r="K487">
        <v>4.2300000000000004</v>
      </c>
      <c r="L487">
        <v>4.18</v>
      </c>
      <c r="M487">
        <v>4.18</v>
      </c>
      <c r="N487">
        <v>4.18</v>
      </c>
      <c r="O487">
        <v>3190500</v>
      </c>
    </row>
    <row r="488" spans="9:15">
      <c r="I488" s="23">
        <v>41757</v>
      </c>
      <c r="J488">
        <v>4.1900000000000004</v>
      </c>
      <c r="K488">
        <v>4.2300000000000004</v>
      </c>
      <c r="L488">
        <v>4.18</v>
      </c>
      <c r="M488">
        <v>4.18</v>
      </c>
      <c r="N488">
        <v>4.18</v>
      </c>
      <c r="O488">
        <v>2358600</v>
      </c>
    </row>
    <row r="489" spans="9:15">
      <c r="I489" s="23">
        <v>41758</v>
      </c>
      <c r="J489">
        <v>4.1900000000000004</v>
      </c>
      <c r="K489">
        <v>4.24</v>
      </c>
      <c r="L489">
        <v>4.1900000000000004</v>
      </c>
      <c r="M489">
        <v>4.21</v>
      </c>
      <c r="N489">
        <v>4.21</v>
      </c>
      <c r="O489">
        <v>3976200</v>
      </c>
    </row>
    <row r="490" spans="9:15">
      <c r="I490" s="23">
        <v>41759</v>
      </c>
      <c r="J490">
        <v>4.2</v>
      </c>
      <c r="K490">
        <v>4.2300000000000004</v>
      </c>
      <c r="L490">
        <v>4.2</v>
      </c>
      <c r="M490">
        <v>4.22</v>
      </c>
      <c r="N490">
        <v>4.22</v>
      </c>
      <c r="O490">
        <v>6096900</v>
      </c>
    </row>
    <row r="491" spans="9:15">
      <c r="I491" s="23">
        <v>41761</v>
      </c>
      <c r="J491">
        <v>4.22</v>
      </c>
      <c r="K491">
        <v>4.2300000000000004</v>
      </c>
      <c r="L491">
        <v>4.2</v>
      </c>
      <c r="M491">
        <v>4.22</v>
      </c>
      <c r="N491">
        <v>4.22</v>
      </c>
      <c r="O491">
        <v>1266300</v>
      </c>
    </row>
    <row r="492" spans="9:15">
      <c r="I492" s="23">
        <v>41764</v>
      </c>
      <c r="J492">
        <v>4.2</v>
      </c>
      <c r="K492">
        <v>4.22</v>
      </c>
      <c r="L492">
        <v>4.2</v>
      </c>
      <c r="M492">
        <v>4.22</v>
      </c>
      <c r="N492">
        <v>4.22</v>
      </c>
      <c r="O492">
        <v>703900</v>
      </c>
    </row>
    <row r="493" spans="9:15">
      <c r="I493" s="23">
        <v>41765</v>
      </c>
      <c r="J493">
        <v>4.2</v>
      </c>
      <c r="K493">
        <v>4.22</v>
      </c>
      <c r="L493">
        <v>4.1900000000000004</v>
      </c>
      <c r="M493">
        <v>4.22</v>
      </c>
      <c r="N493">
        <v>4.22</v>
      </c>
      <c r="O493">
        <v>851400</v>
      </c>
    </row>
    <row r="494" spans="9:15">
      <c r="I494" s="23">
        <v>41766</v>
      </c>
      <c r="J494">
        <v>4.21</v>
      </c>
      <c r="K494">
        <v>4.22</v>
      </c>
      <c r="L494">
        <v>4.16</v>
      </c>
      <c r="M494">
        <v>4.16</v>
      </c>
      <c r="N494">
        <v>4.16</v>
      </c>
      <c r="O494">
        <v>5838300</v>
      </c>
    </row>
    <row r="495" spans="9:15">
      <c r="I495" s="23">
        <v>41767</v>
      </c>
      <c r="J495">
        <v>4.18</v>
      </c>
      <c r="K495">
        <v>4.21</v>
      </c>
      <c r="L495">
        <v>4.17</v>
      </c>
      <c r="M495">
        <v>4.21</v>
      </c>
      <c r="N495">
        <v>4.21</v>
      </c>
      <c r="O495">
        <v>3468600</v>
      </c>
    </row>
    <row r="496" spans="9:15">
      <c r="I496" s="23">
        <v>41768</v>
      </c>
      <c r="J496">
        <v>4.2</v>
      </c>
      <c r="K496">
        <v>4.21</v>
      </c>
      <c r="L496">
        <v>4.16</v>
      </c>
      <c r="M496">
        <v>4.1900000000000004</v>
      </c>
      <c r="N496">
        <v>4.1900000000000004</v>
      </c>
      <c r="O496">
        <v>4569500</v>
      </c>
    </row>
    <row r="497" spans="9:15">
      <c r="I497" s="23">
        <v>41771</v>
      </c>
      <c r="J497">
        <v>4.1900000000000004</v>
      </c>
      <c r="K497">
        <v>4.22</v>
      </c>
      <c r="L497">
        <v>4.1900000000000004</v>
      </c>
      <c r="M497">
        <v>4.22</v>
      </c>
      <c r="N497">
        <v>4.22</v>
      </c>
      <c r="O497">
        <v>351300</v>
      </c>
    </row>
    <row r="498" spans="9:15">
      <c r="I498" s="23">
        <v>41773</v>
      </c>
      <c r="J498">
        <v>4.22</v>
      </c>
      <c r="K498">
        <v>4.25</v>
      </c>
      <c r="L498">
        <v>4.1900000000000004</v>
      </c>
      <c r="M498">
        <v>4.21</v>
      </c>
      <c r="N498">
        <v>4.21</v>
      </c>
      <c r="O498">
        <v>6427300</v>
      </c>
    </row>
    <row r="499" spans="9:15">
      <c r="I499" s="23">
        <v>41774</v>
      </c>
      <c r="J499">
        <v>4.2300000000000004</v>
      </c>
      <c r="K499">
        <v>4.2300000000000004</v>
      </c>
      <c r="L499">
        <v>4.2</v>
      </c>
      <c r="M499">
        <v>4.21</v>
      </c>
      <c r="N499">
        <v>4.21</v>
      </c>
      <c r="O499">
        <v>2493200</v>
      </c>
    </row>
    <row r="500" spans="9:15">
      <c r="I500" s="23">
        <v>41775</v>
      </c>
      <c r="J500">
        <v>4.22</v>
      </c>
      <c r="K500">
        <v>4.22</v>
      </c>
      <c r="L500">
        <v>4.2</v>
      </c>
      <c r="M500">
        <v>4.22</v>
      </c>
      <c r="N500">
        <v>4.22</v>
      </c>
      <c r="O500">
        <v>6097200</v>
      </c>
    </row>
    <row r="501" spans="9:15">
      <c r="I501" s="23">
        <v>41778</v>
      </c>
      <c r="J501">
        <v>4.2300000000000004</v>
      </c>
      <c r="K501">
        <v>4.24</v>
      </c>
      <c r="L501">
        <v>4.21</v>
      </c>
      <c r="M501">
        <v>4.24</v>
      </c>
      <c r="N501">
        <v>4.24</v>
      </c>
      <c r="O501">
        <v>5156400</v>
      </c>
    </row>
    <row r="502" spans="9:15">
      <c r="I502" s="23">
        <v>41779</v>
      </c>
      <c r="J502">
        <v>4.2300000000000004</v>
      </c>
      <c r="K502">
        <v>4.2300000000000004</v>
      </c>
      <c r="L502">
        <v>4.1900000000000004</v>
      </c>
      <c r="M502">
        <v>4.21</v>
      </c>
      <c r="N502">
        <v>4.21</v>
      </c>
      <c r="O502">
        <v>2558300</v>
      </c>
    </row>
    <row r="503" spans="9:15">
      <c r="I503" s="23">
        <v>41780</v>
      </c>
      <c r="J503">
        <v>4.2</v>
      </c>
      <c r="K503">
        <v>4.2</v>
      </c>
      <c r="L503">
        <v>4.18</v>
      </c>
      <c r="M503">
        <v>4.1900000000000004</v>
      </c>
      <c r="N503">
        <v>4.1900000000000004</v>
      </c>
      <c r="O503">
        <v>1186800</v>
      </c>
    </row>
    <row r="504" spans="9:15">
      <c r="I504" s="23">
        <v>41781</v>
      </c>
      <c r="J504">
        <v>4.1900000000000004</v>
      </c>
      <c r="K504">
        <v>4.22</v>
      </c>
      <c r="L504">
        <v>4.1900000000000004</v>
      </c>
      <c r="M504">
        <v>4.22</v>
      </c>
      <c r="N504">
        <v>4.22</v>
      </c>
      <c r="O504">
        <v>3084200</v>
      </c>
    </row>
    <row r="505" spans="9:15">
      <c r="I505" s="23">
        <v>41782</v>
      </c>
      <c r="J505">
        <v>4.22</v>
      </c>
      <c r="K505">
        <v>4.2300000000000004</v>
      </c>
      <c r="L505">
        <v>4.2</v>
      </c>
      <c r="M505">
        <v>4.22</v>
      </c>
      <c r="N505">
        <v>4.22</v>
      </c>
      <c r="O505">
        <v>3432500</v>
      </c>
    </row>
    <row r="506" spans="9:15">
      <c r="I506" s="23">
        <v>41785</v>
      </c>
      <c r="J506">
        <v>4.22</v>
      </c>
      <c r="K506">
        <v>4.24</v>
      </c>
      <c r="L506">
        <v>4.21</v>
      </c>
      <c r="M506">
        <v>4.24</v>
      </c>
      <c r="N506">
        <v>4.24</v>
      </c>
      <c r="O506">
        <v>671000</v>
      </c>
    </row>
    <row r="507" spans="9:15">
      <c r="I507" s="23">
        <v>41786</v>
      </c>
      <c r="J507">
        <v>4.24</v>
      </c>
      <c r="K507">
        <v>4.25</v>
      </c>
      <c r="L507">
        <v>4.2300000000000004</v>
      </c>
      <c r="M507">
        <v>4.24</v>
      </c>
      <c r="N507">
        <v>4.24</v>
      </c>
      <c r="O507">
        <v>1251200</v>
      </c>
    </row>
    <row r="508" spans="9:15">
      <c r="I508" s="23">
        <v>41787</v>
      </c>
      <c r="J508">
        <v>4.2300000000000004</v>
      </c>
      <c r="K508">
        <v>4.24</v>
      </c>
      <c r="L508">
        <v>4.22</v>
      </c>
      <c r="M508">
        <v>4.24</v>
      </c>
      <c r="N508">
        <v>4.24</v>
      </c>
      <c r="O508">
        <v>1693300</v>
      </c>
    </row>
    <row r="509" spans="9:15">
      <c r="I509" s="23">
        <v>41788</v>
      </c>
      <c r="J509" t="s">
        <v>137</v>
      </c>
      <c r="K509" t="s">
        <v>137</v>
      </c>
      <c r="L509" t="s">
        <v>137</v>
      </c>
      <c r="M509" t="s">
        <v>137</v>
      </c>
      <c r="N509">
        <f>N508</f>
        <v>4.24</v>
      </c>
      <c r="O509" t="s">
        <v>137</v>
      </c>
    </row>
    <row r="510" spans="9:15">
      <c r="I510" s="23">
        <v>41789</v>
      </c>
      <c r="J510" t="s">
        <v>137</v>
      </c>
      <c r="K510" t="s">
        <v>137</v>
      </c>
      <c r="L510" t="s">
        <v>137</v>
      </c>
      <c r="M510" t="s">
        <v>137</v>
      </c>
      <c r="N510">
        <f t="shared" ref="N510:N530" si="4">N509</f>
        <v>4.24</v>
      </c>
      <c r="O510" t="s">
        <v>137</v>
      </c>
    </row>
    <row r="511" spans="9:15">
      <c r="I511" s="23">
        <v>41792</v>
      </c>
      <c r="J511" t="s">
        <v>137</v>
      </c>
      <c r="K511" t="s">
        <v>137</v>
      </c>
      <c r="L511" t="s">
        <v>137</v>
      </c>
      <c r="M511" t="s">
        <v>137</v>
      </c>
      <c r="N511">
        <f t="shared" si="4"/>
        <v>4.24</v>
      </c>
      <c r="O511" t="s">
        <v>137</v>
      </c>
    </row>
    <row r="512" spans="9:15">
      <c r="I512" s="23">
        <v>41793</v>
      </c>
      <c r="J512" t="s">
        <v>137</v>
      </c>
      <c r="K512" t="s">
        <v>137</v>
      </c>
      <c r="L512" t="s">
        <v>137</v>
      </c>
      <c r="M512" t="s">
        <v>137</v>
      </c>
      <c r="N512">
        <f t="shared" si="4"/>
        <v>4.24</v>
      </c>
      <c r="O512" t="s">
        <v>137</v>
      </c>
    </row>
    <row r="513" spans="9:15">
      <c r="I513" s="23">
        <v>41794</v>
      </c>
      <c r="J513" t="s">
        <v>137</v>
      </c>
      <c r="K513" t="s">
        <v>137</v>
      </c>
      <c r="L513" t="s">
        <v>137</v>
      </c>
      <c r="M513" t="s">
        <v>137</v>
      </c>
      <c r="N513">
        <f t="shared" si="4"/>
        <v>4.24</v>
      </c>
      <c r="O513" t="s">
        <v>137</v>
      </c>
    </row>
    <row r="514" spans="9:15">
      <c r="I514" s="23">
        <v>41795</v>
      </c>
      <c r="J514" t="s">
        <v>137</v>
      </c>
      <c r="K514" t="s">
        <v>137</v>
      </c>
      <c r="L514" t="s">
        <v>137</v>
      </c>
      <c r="M514" t="s">
        <v>137</v>
      </c>
      <c r="N514">
        <f t="shared" si="4"/>
        <v>4.24</v>
      </c>
      <c r="O514" t="s">
        <v>137</v>
      </c>
    </row>
    <row r="515" spans="9:15">
      <c r="I515" s="23">
        <v>41796</v>
      </c>
      <c r="J515" t="s">
        <v>137</v>
      </c>
      <c r="K515" t="s">
        <v>137</v>
      </c>
      <c r="L515" t="s">
        <v>137</v>
      </c>
      <c r="M515" t="s">
        <v>137</v>
      </c>
      <c r="N515">
        <f t="shared" si="4"/>
        <v>4.24</v>
      </c>
      <c r="O515" t="s">
        <v>137</v>
      </c>
    </row>
    <row r="516" spans="9:15">
      <c r="I516" s="23">
        <v>41799</v>
      </c>
      <c r="J516" t="s">
        <v>137</v>
      </c>
      <c r="K516" t="s">
        <v>137</v>
      </c>
      <c r="L516" t="s">
        <v>137</v>
      </c>
      <c r="M516" t="s">
        <v>137</v>
      </c>
      <c r="N516">
        <f t="shared" si="4"/>
        <v>4.24</v>
      </c>
      <c r="O516" t="s">
        <v>137</v>
      </c>
    </row>
    <row r="517" spans="9:15">
      <c r="I517" s="23">
        <v>41800</v>
      </c>
      <c r="J517" t="s">
        <v>137</v>
      </c>
      <c r="K517" t="s">
        <v>137</v>
      </c>
      <c r="L517" t="s">
        <v>137</v>
      </c>
      <c r="M517" t="s">
        <v>137</v>
      </c>
      <c r="N517">
        <f t="shared" si="4"/>
        <v>4.24</v>
      </c>
      <c r="O517" t="s">
        <v>137</v>
      </c>
    </row>
    <row r="518" spans="9:15">
      <c r="I518" s="23">
        <v>41801</v>
      </c>
      <c r="J518" t="s">
        <v>137</v>
      </c>
      <c r="K518" t="s">
        <v>137</v>
      </c>
      <c r="L518" t="s">
        <v>137</v>
      </c>
      <c r="M518" t="s">
        <v>137</v>
      </c>
      <c r="N518">
        <f t="shared" si="4"/>
        <v>4.24</v>
      </c>
      <c r="O518" t="s">
        <v>137</v>
      </c>
    </row>
    <row r="519" spans="9:15">
      <c r="I519" s="23">
        <v>41802</v>
      </c>
      <c r="J519" t="s">
        <v>137</v>
      </c>
      <c r="K519" t="s">
        <v>137</v>
      </c>
      <c r="L519" t="s">
        <v>137</v>
      </c>
      <c r="M519" t="s">
        <v>137</v>
      </c>
      <c r="N519">
        <f t="shared" si="4"/>
        <v>4.24</v>
      </c>
      <c r="O519" t="s">
        <v>137</v>
      </c>
    </row>
    <row r="520" spans="9:15">
      <c r="I520" s="23">
        <v>41803</v>
      </c>
      <c r="J520" t="s">
        <v>137</v>
      </c>
      <c r="K520" t="s">
        <v>137</v>
      </c>
      <c r="L520" t="s">
        <v>137</v>
      </c>
      <c r="M520" t="s">
        <v>137</v>
      </c>
      <c r="N520">
        <f t="shared" si="4"/>
        <v>4.24</v>
      </c>
      <c r="O520" t="s">
        <v>137</v>
      </c>
    </row>
    <row r="521" spans="9:15">
      <c r="I521" s="23">
        <v>41806</v>
      </c>
      <c r="J521" t="s">
        <v>137</v>
      </c>
      <c r="K521" t="s">
        <v>137</v>
      </c>
      <c r="L521" t="s">
        <v>137</v>
      </c>
      <c r="M521" t="s">
        <v>137</v>
      </c>
      <c r="N521">
        <f t="shared" si="4"/>
        <v>4.24</v>
      </c>
      <c r="O521" t="s">
        <v>137</v>
      </c>
    </row>
    <row r="522" spans="9:15">
      <c r="I522" s="23">
        <v>41807</v>
      </c>
      <c r="J522" t="s">
        <v>137</v>
      </c>
      <c r="K522" t="s">
        <v>137</v>
      </c>
      <c r="L522" t="s">
        <v>137</v>
      </c>
      <c r="M522" t="s">
        <v>137</v>
      </c>
      <c r="N522">
        <f t="shared" si="4"/>
        <v>4.24</v>
      </c>
      <c r="O522" t="s">
        <v>137</v>
      </c>
    </row>
    <row r="523" spans="9:15">
      <c r="I523" s="23">
        <v>41808</v>
      </c>
      <c r="J523" t="s">
        <v>137</v>
      </c>
      <c r="K523" t="s">
        <v>137</v>
      </c>
      <c r="L523" t="s">
        <v>137</v>
      </c>
      <c r="M523" t="s">
        <v>137</v>
      </c>
      <c r="N523">
        <f t="shared" si="4"/>
        <v>4.24</v>
      </c>
      <c r="O523" t="s">
        <v>137</v>
      </c>
    </row>
    <row r="524" spans="9:15">
      <c r="I524" s="23">
        <v>41809</v>
      </c>
      <c r="J524" t="s">
        <v>137</v>
      </c>
      <c r="K524" t="s">
        <v>137</v>
      </c>
      <c r="L524" t="s">
        <v>137</v>
      </c>
      <c r="M524" t="s">
        <v>137</v>
      </c>
      <c r="N524">
        <f t="shared" si="4"/>
        <v>4.24</v>
      </c>
      <c r="O524" t="s">
        <v>137</v>
      </c>
    </row>
    <row r="525" spans="9:15">
      <c r="I525" s="23">
        <v>41810</v>
      </c>
      <c r="J525" t="s">
        <v>137</v>
      </c>
      <c r="K525" t="s">
        <v>137</v>
      </c>
      <c r="L525" t="s">
        <v>137</v>
      </c>
      <c r="M525" t="s">
        <v>137</v>
      </c>
      <c r="N525">
        <f t="shared" si="4"/>
        <v>4.24</v>
      </c>
      <c r="O525" t="s">
        <v>137</v>
      </c>
    </row>
    <row r="526" spans="9:15">
      <c r="I526" s="23">
        <v>41813</v>
      </c>
      <c r="J526" t="s">
        <v>137</v>
      </c>
      <c r="K526" t="s">
        <v>137</v>
      </c>
      <c r="L526" t="s">
        <v>137</v>
      </c>
      <c r="M526" t="s">
        <v>137</v>
      </c>
      <c r="N526">
        <f t="shared" si="4"/>
        <v>4.24</v>
      </c>
      <c r="O526" t="s">
        <v>137</v>
      </c>
    </row>
    <row r="527" spans="9:15">
      <c r="I527" s="23">
        <v>41814</v>
      </c>
      <c r="J527" t="s">
        <v>137</v>
      </c>
      <c r="K527" t="s">
        <v>137</v>
      </c>
      <c r="L527" t="s">
        <v>137</v>
      </c>
      <c r="M527" t="s">
        <v>137</v>
      </c>
      <c r="N527">
        <f t="shared" si="4"/>
        <v>4.24</v>
      </c>
      <c r="O527" t="s">
        <v>137</v>
      </c>
    </row>
    <row r="528" spans="9:15">
      <c r="I528" s="23">
        <v>41815</v>
      </c>
      <c r="J528" t="s">
        <v>137</v>
      </c>
      <c r="K528" t="s">
        <v>137</v>
      </c>
      <c r="L528" t="s">
        <v>137</v>
      </c>
      <c r="M528" t="s">
        <v>137</v>
      </c>
      <c r="N528">
        <f t="shared" si="4"/>
        <v>4.24</v>
      </c>
      <c r="O528" t="s">
        <v>137</v>
      </c>
    </row>
    <row r="529" spans="9:15">
      <c r="I529" s="23">
        <v>41816</v>
      </c>
      <c r="J529" t="s">
        <v>137</v>
      </c>
      <c r="K529" t="s">
        <v>137</v>
      </c>
      <c r="L529" t="s">
        <v>137</v>
      </c>
      <c r="M529" t="s">
        <v>137</v>
      </c>
      <c r="N529">
        <f t="shared" si="4"/>
        <v>4.24</v>
      </c>
      <c r="O529" t="s">
        <v>137</v>
      </c>
    </row>
    <row r="530" spans="9:15">
      <c r="I530" s="23">
        <v>41817</v>
      </c>
      <c r="J530" t="s">
        <v>137</v>
      </c>
      <c r="K530" t="s">
        <v>137</v>
      </c>
      <c r="L530" t="s">
        <v>137</v>
      </c>
      <c r="M530" t="s">
        <v>137</v>
      </c>
      <c r="N530">
        <f t="shared" si="4"/>
        <v>4.24</v>
      </c>
      <c r="O530" t="s">
        <v>137</v>
      </c>
    </row>
    <row r="531" spans="9:15">
      <c r="I531" s="23">
        <v>41820</v>
      </c>
      <c r="J531">
        <v>4.2</v>
      </c>
      <c r="K531">
        <v>4.22</v>
      </c>
      <c r="L531">
        <v>4.18</v>
      </c>
      <c r="M531">
        <v>4.2</v>
      </c>
      <c r="N531">
        <v>4.2</v>
      </c>
      <c r="O531">
        <v>3113200</v>
      </c>
    </row>
    <row r="532" spans="9:15">
      <c r="I532" s="23">
        <v>41821</v>
      </c>
      <c r="J532" t="s">
        <v>137</v>
      </c>
      <c r="K532" t="s">
        <v>137</v>
      </c>
      <c r="L532" t="s">
        <v>137</v>
      </c>
      <c r="M532" t="s">
        <v>137</v>
      </c>
      <c r="N532">
        <f>N531</f>
        <v>4.2</v>
      </c>
      <c r="O532" t="s">
        <v>137</v>
      </c>
    </row>
    <row r="533" spans="9:15">
      <c r="I533" s="23">
        <v>41822</v>
      </c>
      <c r="J533" t="s">
        <v>137</v>
      </c>
      <c r="K533" t="s">
        <v>137</v>
      </c>
      <c r="L533" t="s">
        <v>137</v>
      </c>
      <c r="M533" t="s">
        <v>137</v>
      </c>
      <c r="N533">
        <f t="shared" ref="N533:N541" si="5">N532</f>
        <v>4.2</v>
      </c>
      <c r="O533" t="s">
        <v>137</v>
      </c>
    </row>
    <row r="534" spans="9:15">
      <c r="I534" s="23">
        <v>41823</v>
      </c>
      <c r="J534" t="s">
        <v>137</v>
      </c>
      <c r="K534" t="s">
        <v>137</v>
      </c>
      <c r="L534" t="s">
        <v>137</v>
      </c>
      <c r="M534" t="s">
        <v>137</v>
      </c>
      <c r="N534">
        <f t="shared" si="5"/>
        <v>4.2</v>
      </c>
      <c r="O534" t="s">
        <v>137</v>
      </c>
    </row>
    <row r="535" spans="9:15">
      <c r="I535" s="23">
        <v>41824</v>
      </c>
      <c r="J535" t="s">
        <v>137</v>
      </c>
      <c r="K535" t="s">
        <v>137</v>
      </c>
      <c r="L535" t="s">
        <v>137</v>
      </c>
      <c r="M535" t="s">
        <v>137</v>
      </c>
      <c r="N535">
        <f t="shared" si="5"/>
        <v>4.2</v>
      </c>
      <c r="O535" t="s">
        <v>137</v>
      </c>
    </row>
    <row r="536" spans="9:15">
      <c r="I536" s="23">
        <v>41827</v>
      </c>
      <c r="J536" t="s">
        <v>137</v>
      </c>
      <c r="K536" t="s">
        <v>137</v>
      </c>
      <c r="L536" t="s">
        <v>137</v>
      </c>
      <c r="M536" t="s">
        <v>137</v>
      </c>
      <c r="N536">
        <f t="shared" si="5"/>
        <v>4.2</v>
      </c>
      <c r="O536" t="s">
        <v>137</v>
      </c>
    </row>
    <row r="537" spans="9:15">
      <c r="I537" s="23">
        <v>41828</v>
      </c>
      <c r="J537" t="s">
        <v>137</v>
      </c>
      <c r="K537" t="s">
        <v>137</v>
      </c>
      <c r="L537" t="s">
        <v>137</v>
      </c>
      <c r="M537" t="s">
        <v>137</v>
      </c>
      <c r="N537">
        <f t="shared" si="5"/>
        <v>4.2</v>
      </c>
      <c r="O537" t="s">
        <v>137</v>
      </c>
    </row>
    <row r="538" spans="9:15">
      <c r="I538" s="23">
        <v>41829</v>
      </c>
      <c r="J538" t="s">
        <v>137</v>
      </c>
      <c r="K538" t="s">
        <v>137</v>
      </c>
      <c r="L538" t="s">
        <v>137</v>
      </c>
      <c r="M538" t="s">
        <v>137</v>
      </c>
      <c r="N538">
        <f t="shared" si="5"/>
        <v>4.2</v>
      </c>
      <c r="O538" t="s">
        <v>137</v>
      </c>
    </row>
    <row r="539" spans="9:15">
      <c r="I539" s="23">
        <v>41830</v>
      </c>
      <c r="J539" t="s">
        <v>137</v>
      </c>
      <c r="K539" t="s">
        <v>137</v>
      </c>
      <c r="L539" t="s">
        <v>137</v>
      </c>
      <c r="M539" t="s">
        <v>137</v>
      </c>
      <c r="N539">
        <f t="shared" si="5"/>
        <v>4.2</v>
      </c>
      <c r="O539" t="s">
        <v>137</v>
      </c>
    </row>
    <row r="540" spans="9:15">
      <c r="I540" s="23">
        <v>41831</v>
      </c>
      <c r="J540" t="s">
        <v>137</v>
      </c>
      <c r="K540" t="s">
        <v>137</v>
      </c>
      <c r="L540" t="s">
        <v>137</v>
      </c>
      <c r="M540" t="s">
        <v>137</v>
      </c>
      <c r="N540">
        <f t="shared" si="5"/>
        <v>4.2</v>
      </c>
      <c r="O540" t="s">
        <v>137</v>
      </c>
    </row>
    <row r="541" spans="9:15">
      <c r="I541" s="23">
        <v>41834</v>
      </c>
      <c r="J541" t="s">
        <v>137</v>
      </c>
      <c r="K541" t="s">
        <v>137</v>
      </c>
      <c r="L541" t="s">
        <v>137</v>
      </c>
      <c r="M541" t="s">
        <v>137</v>
      </c>
      <c r="N541">
        <f t="shared" si="5"/>
        <v>4.2</v>
      </c>
      <c r="O541" t="s">
        <v>137</v>
      </c>
    </row>
    <row r="542" spans="9:15">
      <c r="I542" s="23">
        <v>41836</v>
      </c>
      <c r="J542">
        <v>4.24</v>
      </c>
      <c r="K542">
        <v>4.29</v>
      </c>
      <c r="L542">
        <v>4.24</v>
      </c>
      <c r="M542">
        <v>4.25</v>
      </c>
      <c r="N542">
        <v>4.25</v>
      </c>
      <c r="O542">
        <v>5868800</v>
      </c>
    </row>
    <row r="543" spans="9:15">
      <c r="I543" s="23">
        <v>41837</v>
      </c>
      <c r="J543" t="s">
        <v>137</v>
      </c>
      <c r="K543" t="s">
        <v>137</v>
      </c>
      <c r="L543" t="s">
        <v>137</v>
      </c>
      <c r="M543" t="s">
        <v>137</v>
      </c>
      <c r="N543">
        <f>N542</f>
        <v>4.25</v>
      </c>
      <c r="O543" t="s">
        <v>137</v>
      </c>
    </row>
    <row r="544" spans="9:15">
      <c r="I544" s="23">
        <v>41838</v>
      </c>
      <c r="J544">
        <v>4.2300000000000004</v>
      </c>
      <c r="K544">
        <v>4.25</v>
      </c>
      <c r="L544">
        <v>4.1900000000000004</v>
      </c>
      <c r="M544">
        <v>4.2</v>
      </c>
      <c r="N544">
        <v>4.2</v>
      </c>
      <c r="O544">
        <v>2756800</v>
      </c>
    </row>
    <row r="545" spans="9:15">
      <c r="I545" s="23">
        <v>41841</v>
      </c>
      <c r="J545" t="s">
        <v>137</v>
      </c>
      <c r="K545" t="s">
        <v>137</v>
      </c>
      <c r="L545" t="s">
        <v>137</v>
      </c>
      <c r="M545" t="s">
        <v>137</v>
      </c>
      <c r="N545">
        <f>N544</f>
        <v>4.2</v>
      </c>
      <c r="O545" t="s">
        <v>137</v>
      </c>
    </row>
    <row r="546" spans="9:15">
      <c r="I546" s="23">
        <v>41842</v>
      </c>
      <c r="J546">
        <v>4.2699999999999996</v>
      </c>
      <c r="K546">
        <v>4.3</v>
      </c>
      <c r="L546">
        <v>4.22</v>
      </c>
      <c r="M546">
        <v>4.3</v>
      </c>
      <c r="N546">
        <v>4.3</v>
      </c>
      <c r="O546">
        <v>3101000</v>
      </c>
    </row>
    <row r="547" spans="9:15">
      <c r="I547" s="23">
        <v>41843</v>
      </c>
      <c r="J547">
        <v>4.3</v>
      </c>
      <c r="K547">
        <v>4.3</v>
      </c>
      <c r="L547">
        <v>4.28</v>
      </c>
      <c r="M547">
        <v>4.29</v>
      </c>
      <c r="N547">
        <v>4.29</v>
      </c>
      <c r="O547">
        <v>1565700</v>
      </c>
    </row>
    <row r="548" spans="9:15">
      <c r="I548" s="23">
        <v>41844</v>
      </c>
      <c r="J548" t="s">
        <v>137</v>
      </c>
      <c r="K548" t="s">
        <v>137</v>
      </c>
      <c r="L548" t="s">
        <v>137</v>
      </c>
      <c r="M548" t="s">
        <v>137</v>
      </c>
      <c r="N548">
        <f>N547</f>
        <v>4.29</v>
      </c>
      <c r="O548" t="s">
        <v>137</v>
      </c>
    </row>
    <row r="549" spans="9:15">
      <c r="I549" s="23">
        <v>41845</v>
      </c>
      <c r="J549" t="s">
        <v>137</v>
      </c>
      <c r="K549" t="s">
        <v>137</v>
      </c>
      <c r="L549" t="s">
        <v>137</v>
      </c>
      <c r="M549" t="s">
        <v>137</v>
      </c>
      <c r="N549">
        <f t="shared" ref="N549:N550" si="6">N548</f>
        <v>4.29</v>
      </c>
      <c r="O549" t="s">
        <v>137</v>
      </c>
    </row>
    <row r="550" spans="9:15">
      <c r="I550" s="23">
        <v>41850</v>
      </c>
      <c r="J550" t="s">
        <v>137</v>
      </c>
      <c r="K550" t="s">
        <v>137</v>
      </c>
      <c r="L550" t="s">
        <v>137</v>
      </c>
      <c r="M550" t="s">
        <v>137</v>
      </c>
      <c r="N550">
        <f t="shared" si="6"/>
        <v>4.29</v>
      </c>
      <c r="O550" t="s">
        <v>137</v>
      </c>
    </row>
    <row r="551" spans="9:15">
      <c r="I551" s="23">
        <v>41851</v>
      </c>
      <c r="J551">
        <v>4.3499999999999996</v>
      </c>
      <c r="K551">
        <v>4.4000000000000004</v>
      </c>
      <c r="L551">
        <v>4.32</v>
      </c>
      <c r="M551">
        <v>4.4000000000000004</v>
      </c>
      <c r="N551">
        <v>4.4000000000000004</v>
      </c>
      <c r="O551">
        <v>5559000</v>
      </c>
    </row>
    <row r="552" spans="9:15">
      <c r="I552" s="23">
        <v>41852</v>
      </c>
      <c r="J552">
        <v>4.37</v>
      </c>
      <c r="K552">
        <v>4.37</v>
      </c>
      <c r="L552">
        <v>4.26</v>
      </c>
      <c r="M552">
        <v>4.2699999999999996</v>
      </c>
      <c r="N552">
        <v>4.2699999999999996</v>
      </c>
      <c r="O552">
        <v>4966300</v>
      </c>
    </row>
    <row r="553" spans="9:15">
      <c r="I553" s="23">
        <v>41855</v>
      </c>
      <c r="J553" t="s">
        <v>137</v>
      </c>
      <c r="K553" t="s">
        <v>137</v>
      </c>
      <c r="L553" t="s">
        <v>137</v>
      </c>
      <c r="M553" t="s">
        <v>137</v>
      </c>
      <c r="N553">
        <f>N552</f>
        <v>4.2699999999999996</v>
      </c>
      <c r="O553" t="s">
        <v>137</v>
      </c>
    </row>
    <row r="554" spans="9:15">
      <c r="I554" s="23">
        <v>41856</v>
      </c>
      <c r="J554" t="s">
        <v>137</v>
      </c>
      <c r="K554" t="s">
        <v>137</v>
      </c>
      <c r="L554" t="s">
        <v>137</v>
      </c>
      <c r="M554" t="s">
        <v>137</v>
      </c>
      <c r="N554">
        <f t="shared" ref="N554:N555" si="7">N553</f>
        <v>4.2699999999999996</v>
      </c>
      <c r="O554" t="s">
        <v>137</v>
      </c>
    </row>
    <row r="555" spans="9:15">
      <c r="I555" s="23">
        <v>41857</v>
      </c>
      <c r="J555" t="s">
        <v>137</v>
      </c>
      <c r="K555" t="s">
        <v>137</v>
      </c>
      <c r="L555" t="s">
        <v>137</v>
      </c>
      <c r="M555" t="s">
        <v>137</v>
      </c>
      <c r="N555">
        <f t="shared" si="7"/>
        <v>4.2699999999999996</v>
      </c>
      <c r="O555" t="s">
        <v>137</v>
      </c>
    </row>
    <row r="556" spans="9:15">
      <c r="I556" s="23">
        <v>41858</v>
      </c>
      <c r="J556">
        <v>4.28</v>
      </c>
      <c r="K556">
        <v>4.33</v>
      </c>
      <c r="L556">
        <v>4.26</v>
      </c>
      <c r="M556">
        <v>4.33</v>
      </c>
      <c r="N556">
        <v>4.33</v>
      </c>
      <c r="O556">
        <v>3231200</v>
      </c>
    </row>
    <row r="557" spans="9:15">
      <c r="I557" s="23">
        <v>41859</v>
      </c>
      <c r="J557">
        <v>4.3499999999999996</v>
      </c>
      <c r="K557">
        <v>4.3499999999999996</v>
      </c>
      <c r="L557">
        <v>4.2699999999999996</v>
      </c>
      <c r="M557">
        <v>4.29</v>
      </c>
      <c r="N557">
        <v>4.29</v>
      </c>
      <c r="O557">
        <v>1514600</v>
      </c>
    </row>
    <row r="558" spans="9:15">
      <c r="I558" s="23">
        <v>41862</v>
      </c>
      <c r="J558">
        <v>4.29</v>
      </c>
      <c r="K558">
        <v>4.32</v>
      </c>
      <c r="L558">
        <v>4.2699999999999996</v>
      </c>
      <c r="M558">
        <v>4.3099999999999996</v>
      </c>
      <c r="N558">
        <v>4.3099999999999996</v>
      </c>
      <c r="O558">
        <v>1538600</v>
      </c>
    </row>
    <row r="559" spans="9:15">
      <c r="I559" s="23">
        <v>41863</v>
      </c>
      <c r="J559">
        <v>4.28</v>
      </c>
      <c r="K559">
        <v>4.3</v>
      </c>
      <c r="L559">
        <v>4.2699999999999996</v>
      </c>
      <c r="M559">
        <v>4.3</v>
      </c>
      <c r="N559">
        <v>4.3</v>
      </c>
      <c r="O559">
        <v>1004900</v>
      </c>
    </row>
    <row r="560" spans="9:15">
      <c r="I560" s="23">
        <v>41864</v>
      </c>
      <c r="J560" t="s">
        <v>137</v>
      </c>
      <c r="K560" t="s">
        <v>137</v>
      </c>
      <c r="L560" t="s">
        <v>137</v>
      </c>
      <c r="M560" t="s">
        <v>137</v>
      </c>
      <c r="N560">
        <f>N559</f>
        <v>4.3</v>
      </c>
      <c r="O560" t="s">
        <v>137</v>
      </c>
    </row>
    <row r="561" spans="9:15">
      <c r="I561" s="23">
        <v>41865</v>
      </c>
      <c r="J561" t="s">
        <v>137</v>
      </c>
      <c r="K561" t="s">
        <v>137</v>
      </c>
      <c r="L561" t="s">
        <v>137</v>
      </c>
      <c r="M561" t="s">
        <v>137</v>
      </c>
      <c r="N561">
        <f t="shared" ref="N561:N564" si="8">N560</f>
        <v>4.3</v>
      </c>
      <c r="O561" t="s">
        <v>137</v>
      </c>
    </row>
    <row r="562" spans="9:15">
      <c r="I562" s="23">
        <v>41866</v>
      </c>
      <c r="J562" t="s">
        <v>137</v>
      </c>
      <c r="K562" t="s">
        <v>137</v>
      </c>
      <c r="L562" t="s">
        <v>137</v>
      </c>
      <c r="M562" t="s">
        <v>137</v>
      </c>
      <c r="N562">
        <f t="shared" si="8"/>
        <v>4.3</v>
      </c>
      <c r="O562" t="s">
        <v>137</v>
      </c>
    </row>
    <row r="563" spans="9:15">
      <c r="I563" s="23">
        <v>41869</v>
      </c>
      <c r="J563" t="s">
        <v>137</v>
      </c>
      <c r="K563" t="s">
        <v>137</v>
      </c>
      <c r="L563" t="s">
        <v>137</v>
      </c>
      <c r="M563" t="s">
        <v>137</v>
      </c>
      <c r="N563">
        <f t="shared" si="8"/>
        <v>4.3</v>
      </c>
      <c r="O563" t="s">
        <v>137</v>
      </c>
    </row>
    <row r="564" spans="9:15">
      <c r="I564" s="23">
        <v>41870</v>
      </c>
      <c r="J564" t="s">
        <v>137</v>
      </c>
      <c r="K564" t="s">
        <v>137</v>
      </c>
      <c r="L564" t="s">
        <v>137</v>
      </c>
      <c r="M564" t="s">
        <v>137</v>
      </c>
      <c r="N564">
        <f t="shared" si="8"/>
        <v>4.3</v>
      </c>
      <c r="O564" t="s">
        <v>137</v>
      </c>
    </row>
    <row r="565" spans="9:15">
      <c r="I565" s="23">
        <v>41871</v>
      </c>
      <c r="J565">
        <v>4.4000000000000004</v>
      </c>
      <c r="K565">
        <v>4.45</v>
      </c>
      <c r="L565">
        <v>4.38</v>
      </c>
      <c r="M565">
        <v>4.45</v>
      </c>
      <c r="N565">
        <v>4.45</v>
      </c>
      <c r="O565">
        <v>3636200</v>
      </c>
    </row>
    <row r="566" spans="9:15">
      <c r="I566" s="23">
        <v>41872</v>
      </c>
      <c r="J566" t="s">
        <v>137</v>
      </c>
      <c r="K566" t="s">
        <v>137</v>
      </c>
      <c r="L566" t="s">
        <v>137</v>
      </c>
      <c r="M566" t="s">
        <v>137</v>
      </c>
      <c r="N566">
        <f t="shared" ref="N566:N569" si="9">N565</f>
        <v>4.45</v>
      </c>
      <c r="O566" t="s">
        <v>137</v>
      </c>
    </row>
    <row r="567" spans="9:15">
      <c r="I567" s="23">
        <v>41873</v>
      </c>
      <c r="J567" t="s">
        <v>137</v>
      </c>
      <c r="K567" t="s">
        <v>137</v>
      </c>
      <c r="L567" t="s">
        <v>137</v>
      </c>
      <c r="M567" t="s">
        <v>137</v>
      </c>
      <c r="N567">
        <f t="shared" si="9"/>
        <v>4.45</v>
      </c>
      <c r="O567" t="s">
        <v>137</v>
      </c>
    </row>
    <row r="568" spans="9:15">
      <c r="I568" s="23">
        <v>41876</v>
      </c>
      <c r="J568" t="s">
        <v>137</v>
      </c>
      <c r="K568" t="s">
        <v>137</v>
      </c>
      <c r="L568" t="s">
        <v>137</v>
      </c>
      <c r="M568" t="s">
        <v>137</v>
      </c>
      <c r="N568">
        <f t="shared" si="9"/>
        <v>4.45</v>
      </c>
      <c r="O568" t="s">
        <v>137</v>
      </c>
    </row>
    <row r="569" spans="9:15">
      <c r="I569" s="23">
        <v>41877</v>
      </c>
      <c r="J569" t="s">
        <v>137</v>
      </c>
      <c r="K569" t="s">
        <v>137</v>
      </c>
      <c r="L569" t="s">
        <v>137</v>
      </c>
      <c r="M569" t="s">
        <v>137</v>
      </c>
      <c r="N569">
        <f t="shared" si="9"/>
        <v>4.45</v>
      </c>
      <c r="O569" t="s">
        <v>137</v>
      </c>
    </row>
    <row r="570" spans="9:15">
      <c r="I570" s="23">
        <v>41878</v>
      </c>
      <c r="J570">
        <v>4.45</v>
      </c>
      <c r="K570">
        <v>4.68</v>
      </c>
      <c r="L570">
        <v>4.43</v>
      </c>
      <c r="M570">
        <v>4.67</v>
      </c>
      <c r="N570">
        <v>4.67</v>
      </c>
      <c r="O570">
        <v>5980600</v>
      </c>
    </row>
    <row r="571" spans="9:15">
      <c r="I571" s="23">
        <v>41879</v>
      </c>
      <c r="J571" t="s">
        <v>137</v>
      </c>
      <c r="K571" t="s">
        <v>137</v>
      </c>
      <c r="L571" t="s">
        <v>137</v>
      </c>
      <c r="M571" t="s">
        <v>137</v>
      </c>
      <c r="N571">
        <f>N570</f>
        <v>4.67</v>
      </c>
      <c r="O571" t="s">
        <v>137</v>
      </c>
    </row>
    <row r="572" spans="9:15">
      <c r="I572" s="23">
        <v>41880</v>
      </c>
      <c r="J572">
        <v>4.5999999999999996</v>
      </c>
      <c r="K572">
        <v>4.63</v>
      </c>
      <c r="L572">
        <v>4.5</v>
      </c>
      <c r="M572">
        <v>4.51</v>
      </c>
      <c r="N572">
        <v>4.51</v>
      </c>
      <c r="O572">
        <v>5339700</v>
      </c>
    </row>
    <row r="573" spans="9:15">
      <c r="I573" s="23">
        <v>41884</v>
      </c>
      <c r="J573" t="s">
        <v>137</v>
      </c>
      <c r="K573" t="s">
        <v>137</v>
      </c>
      <c r="L573" t="s">
        <v>137</v>
      </c>
      <c r="M573" t="s">
        <v>137</v>
      </c>
      <c r="N573">
        <f t="shared" ref="N573:N576" si="10">N572</f>
        <v>4.51</v>
      </c>
      <c r="O573" t="s">
        <v>137</v>
      </c>
    </row>
    <row r="574" spans="9:15">
      <c r="I574" s="23">
        <v>41885</v>
      </c>
      <c r="J574" t="s">
        <v>137</v>
      </c>
      <c r="K574" t="s">
        <v>137</v>
      </c>
      <c r="L574" t="s">
        <v>137</v>
      </c>
      <c r="M574" t="s">
        <v>137</v>
      </c>
      <c r="N574">
        <f t="shared" si="10"/>
        <v>4.51</v>
      </c>
      <c r="O574" t="s">
        <v>137</v>
      </c>
    </row>
    <row r="575" spans="9:15">
      <c r="I575" s="23">
        <v>41886</v>
      </c>
      <c r="J575" t="s">
        <v>137</v>
      </c>
      <c r="K575" t="s">
        <v>137</v>
      </c>
      <c r="L575" t="s">
        <v>137</v>
      </c>
      <c r="M575" t="s">
        <v>137</v>
      </c>
      <c r="N575">
        <f t="shared" si="10"/>
        <v>4.51</v>
      </c>
      <c r="O575" t="s">
        <v>137</v>
      </c>
    </row>
    <row r="576" spans="9:15">
      <c r="I576" s="23">
        <v>41887</v>
      </c>
      <c r="J576" t="s">
        <v>137</v>
      </c>
      <c r="K576" t="s">
        <v>137</v>
      </c>
      <c r="L576" t="s">
        <v>137</v>
      </c>
      <c r="M576" t="s">
        <v>137</v>
      </c>
      <c r="N576">
        <f t="shared" si="10"/>
        <v>4.51</v>
      </c>
      <c r="O576" t="s">
        <v>137</v>
      </c>
    </row>
    <row r="577" spans="9:15">
      <c r="I577" s="23">
        <v>41890</v>
      </c>
      <c r="J577">
        <v>4.32</v>
      </c>
      <c r="K577">
        <v>4.32</v>
      </c>
      <c r="L577">
        <v>4.26</v>
      </c>
      <c r="M577">
        <v>4.26</v>
      </c>
      <c r="N577">
        <v>4.26</v>
      </c>
      <c r="O577">
        <v>4755700</v>
      </c>
    </row>
    <row r="578" spans="9:15">
      <c r="I578" s="23">
        <v>41891</v>
      </c>
      <c r="J578" t="s">
        <v>137</v>
      </c>
      <c r="K578" t="s">
        <v>137</v>
      </c>
      <c r="L578" t="s">
        <v>137</v>
      </c>
      <c r="M578" t="s">
        <v>137</v>
      </c>
      <c r="N578">
        <f t="shared" ref="N578:N580" si="11">N577</f>
        <v>4.26</v>
      </c>
      <c r="O578" t="s">
        <v>137</v>
      </c>
    </row>
    <row r="579" spans="9:15">
      <c r="I579" s="23">
        <v>41892</v>
      </c>
      <c r="J579" t="s">
        <v>137</v>
      </c>
      <c r="K579" t="s">
        <v>137</v>
      </c>
      <c r="L579" t="s">
        <v>137</v>
      </c>
      <c r="M579" t="s">
        <v>137</v>
      </c>
      <c r="N579">
        <f t="shared" si="11"/>
        <v>4.26</v>
      </c>
      <c r="O579" t="s">
        <v>137</v>
      </c>
    </row>
    <row r="580" spans="9:15">
      <c r="I580" s="23">
        <v>41893</v>
      </c>
      <c r="J580" t="s">
        <v>137</v>
      </c>
      <c r="K580" t="s">
        <v>137</v>
      </c>
      <c r="L580" t="s">
        <v>137</v>
      </c>
      <c r="M580" t="s">
        <v>137</v>
      </c>
      <c r="N580">
        <f t="shared" si="11"/>
        <v>4.26</v>
      </c>
      <c r="O580" t="s">
        <v>137</v>
      </c>
    </row>
    <row r="581" spans="9:15">
      <c r="I581" s="23">
        <v>41894</v>
      </c>
      <c r="J581">
        <v>4.37</v>
      </c>
      <c r="K581">
        <v>4.5199999999999996</v>
      </c>
      <c r="L581">
        <v>4.37</v>
      </c>
      <c r="M581">
        <v>4.3899999999999997</v>
      </c>
      <c r="N581">
        <v>4.3899999999999997</v>
      </c>
      <c r="O581">
        <v>4924200</v>
      </c>
    </row>
    <row r="582" spans="9:15">
      <c r="I582" s="23">
        <v>41897</v>
      </c>
      <c r="J582">
        <v>4.3899999999999997</v>
      </c>
      <c r="K582">
        <v>4.3899999999999997</v>
      </c>
      <c r="L582">
        <v>4.32</v>
      </c>
      <c r="M582">
        <v>4.3499999999999996</v>
      </c>
      <c r="N582">
        <v>4.3499999999999996</v>
      </c>
      <c r="O582">
        <v>4097200</v>
      </c>
    </row>
    <row r="583" spans="9:15">
      <c r="I583" s="23">
        <v>41899</v>
      </c>
      <c r="J583">
        <v>4.3499999999999996</v>
      </c>
      <c r="K583">
        <v>4.3499999999999996</v>
      </c>
      <c r="L583">
        <v>4.3499999999999996</v>
      </c>
      <c r="M583">
        <v>4.3499999999999996</v>
      </c>
      <c r="N583">
        <v>4.3499999999999996</v>
      </c>
      <c r="O583">
        <v>0</v>
      </c>
    </row>
    <row r="584" spans="9:15">
      <c r="I584" s="23">
        <v>41900</v>
      </c>
      <c r="J584" t="s">
        <v>137</v>
      </c>
      <c r="K584" t="s">
        <v>137</v>
      </c>
      <c r="L584" t="s">
        <v>137</v>
      </c>
      <c r="M584" t="s">
        <v>137</v>
      </c>
      <c r="N584">
        <f t="shared" ref="N584:N588" si="12">N583</f>
        <v>4.3499999999999996</v>
      </c>
      <c r="O584" t="s">
        <v>137</v>
      </c>
    </row>
    <row r="585" spans="9:15">
      <c r="I585" s="23">
        <v>41901</v>
      </c>
      <c r="J585" t="s">
        <v>137</v>
      </c>
      <c r="K585" t="s">
        <v>137</v>
      </c>
      <c r="L585" t="s">
        <v>137</v>
      </c>
      <c r="M585" t="s">
        <v>137</v>
      </c>
      <c r="N585">
        <f t="shared" si="12"/>
        <v>4.3499999999999996</v>
      </c>
      <c r="O585" t="s">
        <v>137</v>
      </c>
    </row>
    <row r="586" spans="9:15">
      <c r="I586" s="23">
        <v>41904</v>
      </c>
      <c r="J586" t="s">
        <v>137</v>
      </c>
      <c r="K586" t="s">
        <v>137</v>
      </c>
      <c r="L586" t="s">
        <v>137</v>
      </c>
      <c r="M586" t="s">
        <v>137</v>
      </c>
      <c r="N586">
        <f t="shared" si="12"/>
        <v>4.3499999999999996</v>
      </c>
      <c r="O586" t="s">
        <v>137</v>
      </c>
    </row>
    <row r="587" spans="9:15">
      <c r="I587" s="23">
        <v>41905</v>
      </c>
      <c r="J587" t="s">
        <v>137</v>
      </c>
      <c r="K587" t="s">
        <v>137</v>
      </c>
      <c r="L587" t="s">
        <v>137</v>
      </c>
      <c r="M587" t="s">
        <v>137</v>
      </c>
      <c r="N587">
        <f t="shared" si="12"/>
        <v>4.3499999999999996</v>
      </c>
      <c r="O587" t="s">
        <v>137</v>
      </c>
    </row>
    <row r="588" spans="9:15">
      <c r="I588" s="23">
        <v>41906</v>
      </c>
      <c r="J588" t="s">
        <v>137</v>
      </c>
      <c r="K588" t="s">
        <v>137</v>
      </c>
      <c r="L588" t="s">
        <v>137</v>
      </c>
      <c r="M588" t="s">
        <v>137</v>
      </c>
      <c r="N588">
        <f t="shared" si="12"/>
        <v>4.3499999999999996</v>
      </c>
      <c r="O588" t="s">
        <v>137</v>
      </c>
    </row>
    <row r="589" spans="9:15">
      <c r="I589" s="23">
        <v>41907</v>
      </c>
      <c r="J589">
        <v>4.16</v>
      </c>
      <c r="K589">
        <v>4.22</v>
      </c>
      <c r="L589">
        <v>4.16</v>
      </c>
      <c r="M589">
        <v>4.2</v>
      </c>
      <c r="N589">
        <v>4.2</v>
      </c>
      <c r="O589">
        <v>5322200</v>
      </c>
    </row>
    <row r="590" spans="9:15">
      <c r="I590" s="23">
        <v>41908</v>
      </c>
      <c r="J590" t="s">
        <v>137</v>
      </c>
      <c r="K590" t="s">
        <v>137</v>
      </c>
      <c r="L590" t="s">
        <v>137</v>
      </c>
      <c r="M590" t="s">
        <v>137</v>
      </c>
      <c r="N590">
        <f>N589</f>
        <v>4.2</v>
      </c>
      <c r="O590" t="s">
        <v>137</v>
      </c>
    </row>
    <row r="591" spans="9:15">
      <c r="I591" s="23">
        <v>41911</v>
      </c>
      <c r="J591">
        <v>4.16</v>
      </c>
      <c r="K591">
        <v>4.1900000000000004</v>
      </c>
      <c r="L591">
        <v>4.1500000000000004</v>
      </c>
      <c r="M591">
        <v>4.17</v>
      </c>
      <c r="N591">
        <v>4.17</v>
      </c>
      <c r="O591">
        <v>1653800</v>
      </c>
    </row>
    <row r="592" spans="9:15">
      <c r="I592" s="23">
        <v>41912</v>
      </c>
      <c r="J592">
        <v>4.17</v>
      </c>
      <c r="K592">
        <v>4.22</v>
      </c>
      <c r="L592">
        <v>4.13</v>
      </c>
      <c r="M592">
        <v>4.18</v>
      </c>
      <c r="N592">
        <v>4.18</v>
      </c>
      <c r="O592">
        <v>9200200</v>
      </c>
    </row>
    <row r="593" spans="9:15">
      <c r="I593" s="23">
        <v>41913</v>
      </c>
      <c r="J593" t="s">
        <v>137</v>
      </c>
      <c r="K593" t="s">
        <v>137</v>
      </c>
      <c r="L593" t="s">
        <v>137</v>
      </c>
      <c r="M593" t="s">
        <v>137</v>
      </c>
      <c r="N593">
        <f t="shared" ref="N593:N594" si="13">N592</f>
        <v>4.18</v>
      </c>
      <c r="O593" t="s">
        <v>137</v>
      </c>
    </row>
    <row r="594" spans="9:15">
      <c r="I594" s="23">
        <v>41914</v>
      </c>
      <c r="J594" t="s">
        <v>137</v>
      </c>
      <c r="K594" t="s">
        <v>137</v>
      </c>
      <c r="L594" t="s">
        <v>137</v>
      </c>
      <c r="M594" t="s">
        <v>137</v>
      </c>
      <c r="N594">
        <f t="shared" si="13"/>
        <v>4.18</v>
      </c>
      <c r="O594" t="s">
        <v>137</v>
      </c>
    </row>
    <row r="595" spans="9:15">
      <c r="I595" s="23">
        <v>41915</v>
      </c>
      <c r="J595">
        <v>4.16</v>
      </c>
      <c r="K595">
        <v>4.17</v>
      </c>
      <c r="L595">
        <v>4.1399999999999997</v>
      </c>
      <c r="M595">
        <v>4.1399999999999997</v>
      </c>
      <c r="N595">
        <v>4.1399999999999997</v>
      </c>
      <c r="O595">
        <v>1618900</v>
      </c>
    </row>
    <row r="596" spans="9:15">
      <c r="I596" s="23">
        <v>41919</v>
      </c>
      <c r="J596" t="s">
        <v>137</v>
      </c>
      <c r="K596" t="s">
        <v>137</v>
      </c>
      <c r="L596" t="s">
        <v>137</v>
      </c>
      <c r="M596" t="s">
        <v>137</v>
      </c>
      <c r="N596">
        <f t="shared" ref="N596:N603" si="14">N595</f>
        <v>4.1399999999999997</v>
      </c>
      <c r="O596" t="s">
        <v>137</v>
      </c>
    </row>
    <row r="597" spans="9:15">
      <c r="I597" s="23">
        <v>41920</v>
      </c>
      <c r="J597" t="s">
        <v>137</v>
      </c>
      <c r="K597" t="s">
        <v>137</v>
      </c>
      <c r="L597" t="s">
        <v>137</v>
      </c>
      <c r="M597" t="s">
        <v>137</v>
      </c>
      <c r="N597">
        <f t="shared" si="14"/>
        <v>4.1399999999999997</v>
      </c>
      <c r="O597" t="s">
        <v>137</v>
      </c>
    </row>
    <row r="598" spans="9:15">
      <c r="I598" s="23">
        <v>41921</v>
      </c>
      <c r="J598" t="s">
        <v>137</v>
      </c>
      <c r="K598" t="s">
        <v>137</v>
      </c>
      <c r="L598" t="s">
        <v>137</v>
      </c>
      <c r="M598" t="s">
        <v>137</v>
      </c>
      <c r="N598">
        <f t="shared" si="14"/>
        <v>4.1399999999999997</v>
      </c>
      <c r="O598" t="s">
        <v>137</v>
      </c>
    </row>
    <row r="599" spans="9:15">
      <c r="I599" s="23">
        <v>41922</v>
      </c>
      <c r="J599" t="s">
        <v>137</v>
      </c>
      <c r="K599" t="s">
        <v>137</v>
      </c>
      <c r="L599" t="s">
        <v>137</v>
      </c>
      <c r="M599" t="s">
        <v>137</v>
      </c>
      <c r="N599">
        <f t="shared" si="14"/>
        <v>4.1399999999999997</v>
      </c>
      <c r="O599" t="s">
        <v>137</v>
      </c>
    </row>
    <row r="600" spans="9:15">
      <c r="I600" s="23">
        <v>41925</v>
      </c>
      <c r="J600" t="s">
        <v>137</v>
      </c>
      <c r="K600" t="s">
        <v>137</v>
      </c>
      <c r="L600" t="s">
        <v>137</v>
      </c>
      <c r="M600" t="s">
        <v>137</v>
      </c>
      <c r="N600">
        <f t="shared" si="14"/>
        <v>4.1399999999999997</v>
      </c>
      <c r="O600" t="s">
        <v>137</v>
      </c>
    </row>
    <row r="601" spans="9:15">
      <c r="I601" s="23">
        <v>41926</v>
      </c>
      <c r="J601" t="s">
        <v>137</v>
      </c>
      <c r="K601" t="s">
        <v>137</v>
      </c>
      <c r="L601" t="s">
        <v>137</v>
      </c>
      <c r="M601" t="s">
        <v>137</v>
      </c>
      <c r="N601">
        <f t="shared" si="14"/>
        <v>4.1399999999999997</v>
      </c>
      <c r="O601" t="s">
        <v>137</v>
      </c>
    </row>
    <row r="602" spans="9:15">
      <c r="I602" s="23">
        <v>41927</v>
      </c>
      <c r="J602" t="s">
        <v>137</v>
      </c>
      <c r="K602" t="s">
        <v>137</v>
      </c>
      <c r="L602" t="s">
        <v>137</v>
      </c>
      <c r="M602" t="s">
        <v>137</v>
      </c>
      <c r="N602">
        <f t="shared" si="14"/>
        <v>4.1399999999999997</v>
      </c>
      <c r="O602" t="s">
        <v>137</v>
      </c>
    </row>
    <row r="603" spans="9:15">
      <c r="I603" s="23">
        <v>41928</v>
      </c>
      <c r="J603" t="s">
        <v>137</v>
      </c>
      <c r="K603" t="s">
        <v>137</v>
      </c>
      <c r="L603" t="s">
        <v>137</v>
      </c>
      <c r="M603" t="s">
        <v>137</v>
      </c>
      <c r="N603">
        <f t="shared" si="14"/>
        <v>4.1399999999999997</v>
      </c>
      <c r="O603" t="s">
        <v>137</v>
      </c>
    </row>
    <row r="604" spans="9:15">
      <c r="I604" s="23">
        <v>41929</v>
      </c>
      <c r="J604">
        <v>3.93</v>
      </c>
      <c r="K604">
        <v>4.01</v>
      </c>
      <c r="L604">
        <v>3.84</v>
      </c>
      <c r="M604">
        <v>3.98</v>
      </c>
      <c r="N604">
        <v>3.98</v>
      </c>
      <c r="O604">
        <v>5435800</v>
      </c>
    </row>
    <row r="605" spans="9:15">
      <c r="I605" s="23">
        <v>41932</v>
      </c>
      <c r="J605" t="s">
        <v>137</v>
      </c>
      <c r="K605" t="s">
        <v>137</v>
      </c>
      <c r="L605" t="s">
        <v>137</v>
      </c>
      <c r="M605" t="s">
        <v>137</v>
      </c>
      <c r="N605">
        <f t="shared" ref="N605:N606" si="15">N604</f>
        <v>3.98</v>
      </c>
      <c r="O605" t="s">
        <v>137</v>
      </c>
    </row>
    <row r="606" spans="9:15">
      <c r="I606" s="23">
        <v>41933</v>
      </c>
      <c r="J606" t="s">
        <v>137</v>
      </c>
      <c r="K606" t="s">
        <v>137</v>
      </c>
      <c r="L606" t="s">
        <v>137</v>
      </c>
      <c r="M606" t="s">
        <v>137</v>
      </c>
      <c r="N606">
        <f t="shared" si="15"/>
        <v>3.98</v>
      </c>
      <c r="O606" t="s">
        <v>137</v>
      </c>
    </row>
    <row r="607" spans="9:15">
      <c r="I607" s="23">
        <v>41934</v>
      </c>
      <c r="J607">
        <v>4.0999999999999996</v>
      </c>
      <c r="K607">
        <v>4.0999999999999996</v>
      </c>
      <c r="L607">
        <v>4.0999999999999996</v>
      </c>
      <c r="M607">
        <v>4.0999999999999996</v>
      </c>
      <c r="N607">
        <v>4.0999999999999996</v>
      </c>
      <c r="O607">
        <v>0</v>
      </c>
    </row>
    <row r="608" spans="9:15">
      <c r="I608" s="23">
        <v>41936</v>
      </c>
      <c r="J608">
        <v>4.2</v>
      </c>
      <c r="K608">
        <v>4.2</v>
      </c>
      <c r="L608">
        <v>4.1500000000000004</v>
      </c>
      <c r="M608">
        <v>4.2</v>
      </c>
      <c r="N608">
        <v>4.2</v>
      </c>
      <c r="O608">
        <v>1146200</v>
      </c>
    </row>
    <row r="609" spans="9:15">
      <c r="I609" s="23">
        <v>41939</v>
      </c>
      <c r="J609" t="s">
        <v>137</v>
      </c>
      <c r="K609" t="s">
        <v>137</v>
      </c>
      <c r="L609" t="s">
        <v>137</v>
      </c>
      <c r="M609" t="s">
        <v>137</v>
      </c>
      <c r="N609">
        <f t="shared" ref="N609:N612" si="16">N608</f>
        <v>4.2</v>
      </c>
      <c r="O609" t="s">
        <v>137</v>
      </c>
    </row>
    <row r="610" spans="9:15">
      <c r="I610" s="23">
        <v>41940</v>
      </c>
      <c r="J610" t="s">
        <v>137</v>
      </c>
      <c r="K610" t="s">
        <v>137</v>
      </c>
      <c r="L610" t="s">
        <v>137</v>
      </c>
      <c r="M610" t="s">
        <v>137</v>
      </c>
      <c r="N610">
        <f t="shared" si="16"/>
        <v>4.2</v>
      </c>
      <c r="O610" t="s">
        <v>137</v>
      </c>
    </row>
    <row r="611" spans="9:15">
      <c r="I611" s="23">
        <v>41941</v>
      </c>
      <c r="J611" t="s">
        <v>137</v>
      </c>
      <c r="K611" t="s">
        <v>137</v>
      </c>
      <c r="L611" t="s">
        <v>137</v>
      </c>
      <c r="M611" t="s">
        <v>137</v>
      </c>
      <c r="N611">
        <f t="shared" si="16"/>
        <v>4.2</v>
      </c>
      <c r="O611" t="s">
        <v>137</v>
      </c>
    </row>
    <row r="612" spans="9:15">
      <c r="I612" s="23">
        <v>41942</v>
      </c>
      <c r="J612" t="s">
        <v>137</v>
      </c>
      <c r="K612" t="s">
        <v>137</v>
      </c>
      <c r="L612" t="s">
        <v>137</v>
      </c>
      <c r="M612" t="s">
        <v>137</v>
      </c>
      <c r="N612">
        <f t="shared" si="16"/>
        <v>4.2</v>
      </c>
      <c r="O612" t="s">
        <v>137</v>
      </c>
    </row>
    <row r="613" spans="9:15">
      <c r="I613" s="23">
        <v>41943</v>
      </c>
      <c r="J613">
        <v>4.2300000000000004</v>
      </c>
      <c r="K613">
        <v>4.3</v>
      </c>
      <c r="L613">
        <v>4.2</v>
      </c>
      <c r="M613">
        <v>4.3</v>
      </c>
      <c r="N613">
        <v>4.3</v>
      </c>
      <c r="O613">
        <v>3778700</v>
      </c>
    </row>
    <row r="614" spans="9:15">
      <c r="I614" s="23">
        <v>41946</v>
      </c>
      <c r="J614" t="s">
        <v>137</v>
      </c>
      <c r="K614" t="s">
        <v>137</v>
      </c>
      <c r="L614" t="s">
        <v>137</v>
      </c>
      <c r="M614" t="s">
        <v>137</v>
      </c>
      <c r="N614">
        <f t="shared" ref="N614:N615" si="17">N613</f>
        <v>4.3</v>
      </c>
      <c r="O614" t="s">
        <v>137</v>
      </c>
    </row>
    <row r="615" spans="9:15">
      <c r="I615" s="23">
        <v>41947</v>
      </c>
      <c r="J615" t="s">
        <v>137</v>
      </c>
      <c r="K615" t="s">
        <v>137</v>
      </c>
      <c r="L615" t="s">
        <v>137</v>
      </c>
      <c r="M615" t="s">
        <v>137</v>
      </c>
      <c r="N615">
        <f t="shared" si="17"/>
        <v>4.3</v>
      </c>
      <c r="O615" t="s">
        <v>137</v>
      </c>
    </row>
    <row r="616" spans="9:15">
      <c r="I616" s="23">
        <v>41948</v>
      </c>
      <c r="J616">
        <v>4.2</v>
      </c>
      <c r="K616">
        <v>4.2</v>
      </c>
      <c r="L616">
        <v>4.1500000000000004</v>
      </c>
      <c r="M616">
        <v>4.18</v>
      </c>
      <c r="N616">
        <v>4.18</v>
      </c>
      <c r="O616">
        <v>3124600</v>
      </c>
    </row>
    <row r="617" spans="9:15">
      <c r="I617" s="23">
        <v>41949</v>
      </c>
      <c r="J617">
        <v>4.1900000000000004</v>
      </c>
      <c r="K617">
        <v>4.2300000000000004</v>
      </c>
      <c r="L617">
        <v>4.1900000000000004</v>
      </c>
      <c r="M617">
        <v>4.21</v>
      </c>
      <c r="N617">
        <v>4.21</v>
      </c>
      <c r="O617">
        <v>4010500</v>
      </c>
    </row>
    <row r="618" spans="9:15">
      <c r="I618" s="23">
        <v>41950</v>
      </c>
      <c r="J618">
        <v>4.22</v>
      </c>
      <c r="K618">
        <v>4.2300000000000004</v>
      </c>
      <c r="L618">
        <v>4.16</v>
      </c>
      <c r="M618">
        <v>4.17</v>
      </c>
      <c r="N618">
        <v>4.17</v>
      </c>
      <c r="O618">
        <v>2449500</v>
      </c>
    </row>
    <row r="619" spans="9:15">
      <c r="I619" s="23">
        <v>41953</v>
      </c>
      <c r="J619" t="s">
        <v>137</v>
      </c>
      <c r="K619" t="s">
        <v>137</v>
      </c>
      <c r="L619" t="s">
        <v>137</v>
      </c>
      <c r="M619" t="s">
        <v>137</v>
      </c>
      <c r="N619">
        <f>N618</f>
        <v>4.17</v>
      </c>
      <c r="O619" t="s">
        <v>137</v>
      </c>
    </row>
    <row r="620" spans="9:15">
      <c r="I620" s="23">
        <v>41954</v>
      </c>
      <c r="J620">
        <v>4.16</v>
      </c>
      <c r="K620">
        <v>4.2</v>
      </c>
      <c r="L620">
        <v>4.1500000000000004</v>
      </c>
      <c r="M620">
        <v>4.17</v>
      </c>
      <c r="N620">
        <v>4.17</v>
      </c>
      <c r="O620">
        <v>1110300</v>
      </c>
    </row>
    <row r="621" spans="9:15">
      <c r="I621" s="23">
        <v>41955</v>
      </c>
      <c r="J621">
        <v>4.1399999999999997</v>
      </c>
      <c r="K621">
        <v>4.16</v>
      </c>
      <c r="L621">
        <v>4.09</v>
      </c>
      <c r="M621">
        <v>4.09</v>
      </c>
      <c r="N621">
        <v>4.09</v>
      </c>
      <c r="O621">
        <v>1665600</v>
      </c>
    </row>
    <row r="622" spans="9:15">
      <c r="I622" s="23">
        <v>41956</v>
      </c>
      <c r="J622">
        <v>4.08</v>
      </c>
      <c r="K622">
        <v>4.0999999999999996</v>
      </c>
      <c r="L622">
        <v>4.01</v>
      </c>
      <c r="M622">
        <v>4.0599999999999996</v>
      </c>
      <c r="N622">
        <v>4.0599999999999996</v>
      </c>
      <c r="O622">
        <v>5506400</v>
      </c>
    </row>
    <row r="623" spans="9:15">
      <c r="I623" s="23">
        <v>41957</v>
      </c>
      <c r="J623">
        <v>4.09</v>
      </c>
      <c r="K623">
        <v>4.1100000000000003</v>
      </c>
      <c r="L623">
        <v>4.0599999999999996</v>
      </c>
      <c r="M623">
        <v>4.1100000000000003</v>
      </c>
      <c r="N623">
        <v>4.1100000000000003</v>
      </c>
      <c r="O623">
        <v>2707500</v>
      </c>
    </row>
    <row r="624" spans="9:15">
      <c r="I624" s="23">
        <v>41960</v>
      </c>
      <c r="J624" t="s">
        <v>137</v>
      </c>
      <c r="K624" t="s">
        <v>137</v>
      </c>
      <c r="L624" t="s">
        <v>137</v>
      </c>
      <c r="M624" t="s">
        <v>137</v>
      </c>
      <c r="N624">
        <f t="shared" ref="N624:N631" si="18">N623</f>
        <v>4.1100000000000003</v>
      </c>
      <c r="O624" t="s">
        <v>137</v>
      </c>
    </row>
    <row r="625" spans="9:15">
      <c r="I625" s="23">
        <v>41961</v>
      </c>
      <c r="J625" t="s">
        <v>137</v>
      </c>
      <c r="K625" t="s">
        <v>137</v>
      </c>
      <c r="L625" t="s">
        <v>137</v>
      </c>
      <c r="M625" t="s">
        <v>137</v>
      </c>
      <c r="N625">
        <f t="shared" si="18"/>
        <v>4.1100000000000003</v>
      </c>
      <c r="O625" t="s">
        <v>137</v>
      </c>
    </row>
    <row r="626" spans="9:15">
      <c r="I626" s="23">
        <v>41962</v>
      </c>
      <c r="J626" t="s">
        <v>137</v>
      </c>
      <c r="K626" t="s">
        <v>137</v>
      </c>
      <c r="L626" t="s">
        <v>137</v>
      </c>
      <c r="M626" t="s">
        <v>137</v>
      </c>
      <c r="N626">
        <f t="shared" si="18"/>
        <v>4.1100000000000003</v>
      </c>
      <c r="O626" t="s">
        <v>137</v>
      </c>
    </row>
    <row r="627" spans="9:15">
      <c r="I627" s="23">
        <v>41963</v>
      </c>
      <c r="J627" t="s">
        <v>137</v>
      </c>
      <c r="K627" t="s">
        <v>137</v>
      </c>
      <c r="L627" t="s">
        <v>137</v>
      </c>
      <c r="M627" t="s">
        <v>137</v>
      </c>
      <c r="N627">
        <f t="shared" si="18"/>
        <v>4.1100000000000003</v>
      </c>
      <c r="O627" t="s">
        <v>137</v>
      </c>
    </row>
    <row r="628" spans="9:15">
      <c r="I628" s="23">
        <v>41964</v>
      </c>
      <c r="J628" t="s">
        <v>137</v>
      </c>
      <c r="K628" t="s">
        <v>137</v>
      </c>
      <c r="L628" t="s">
        <v>137</v>
      </c>
      <c r="M628" t="s">
        <v>137</v>
      </c>
      <c r="N628">
        <f t="shared" si="18"/>
        <v>4.1100000000000003</v>
      </c>
      <c r="O628" t="s">
        <v>137</v>
      </c>
    </row>
    <row r="629" spans="9:15">
      <c r="I629" s="23">
        <v>41967</v>
      </c>
      <c r="J629" t="s">
        <v>137</v>
      </c>
      <c r="K629" t="s">
        <v>137</v>
      </c>
      <c r="L629" t="s">
        <v>137</v>
      </c>
      <c r="M629" t="s">
        <v>137</v>
      </c>
      <c r="N629">
        <f t="shared" si="18"/>
        <v>4.1100000000000003</v>
      </c>
      <c r="O629" t="s">
        <v>137</v>
      </c>
    </row>
    <row r="630" spans="9:15">
      <c r="I630" s="23">
        <v>41968</v>
      </c>
      <c r="J630" t="s">
        <v>137</v>
      </c>
      <c r="K630" t="s">
        <v>137</v>
      </c>
      <c r="L630" t="s">
        <v>137</v>
      </c>
      <c r="M630" t="s">
        <v>137</v>
      </c>
      <c r="N630">
        <f t="shared" si="18"/>
        <v>4.1100000000000003</v>
      </c>
      <c r="O630" t="s">
        <v>137</v>
      </c>
    </row>
    <row r="631" spans="9:15">
      <c r="I631" s="23">
        <v>41969</v>
      </c>
      <c r="J631" t="s">
        <v>137</v>
      </c>
      <c r="K631" t="s">
        <v>137</v>
      </c>
      <c r="L631" t="s">
        <v>137</v>
      </c>
      <c r="M631" t="s">
        <v>137</v>
      </c>
      <c r="N631">
        <f t="shared" si="18"/>
        <v>4.1100000000000003</v>
      </c>
      <c r="O631" t="s">
        <v>137</v>
      </c>
    </row>
    <row r="632" spans="9:15">
      <c r="I632" s="23">
        <v>41970</v>
      </c>
      <c r="J632">
        <v>4.16</v>
      </c>
      <c r="K632">
        <v>4.21</v>
      </c>
      <c r="L632">
        <v>4.1399999999999997</v>
      </c>
      <c r="M632">
        <v>4.18</v>
      </c>
      <c r="N632">
        <v>4.18</v>
      </c>
      <c r="O632">
        <v>1961600</v>
      </c>
    </row>
    <row r="633" spans="9:15">
      <c r="I633" s="23">
        <v>41971</v>
      </c>
      <c r="J633">
        <v>4.1900000000000004</v>
      </c>
      <c r="K633">
        <v>4.22</v>
      </c>
      <c r="L633">
        <v>4.1500000000000004</v>
      </c>
      <c r="M633">
        <v>4.22</v>
      </c>
      <c r="N633">
        <v>4.22</v>
      </c>
      <c r="O633">
        <v>3179900</v>
      </c>
    </row>
    <row r="634" spans="9:15">
      <c r="I634" s="23">
        <v>41974</v>
      </c>
      <c r="J634">
        <v>4.22</v>
      </c>
      <c r="K634">
        <v>4.22</v>
      </c>
      <c r="L634">
        <v>4.0999999999999996</v>
      </c>
      <c r="M634">
        <v>4.0999999999999996</v>
      </c>
      <c r="N634">
        <v>4.0999999999999996</v>
      </c>
      <c r="O634">
        <v>3109400</v>
      </c>
    </row>
    <row r="635" spans="9:15">
      <c r="I635" s="23">
        <v>41975</v>
      </c>
      <c r="J635">
        <v>4.12</v>
      </c>
      <c r="K635">
        <v>4.18</v>
      </c>
      <c r="L635">
        <v>4.08</v>
      </c>
      <c r="M635">
        <v>4.1399999999999997</v>
      </c>
      <c r="N635">
        <v>4.1399999999999997</v>
      </c>
      <c r="O635">
        <v>4750400</v>
      </c>
    </row>
    <row r="636" spans="9:15">
      <c r="I636" s="23">
        <v>41976</v>
      </c>
      <c r="J636">
        <v>4.12</v>
      </c>
      <c r="K636">
        <v>4.13</v>
      </c>
      <c r="L636">
        <v>4.07</v>
      </c>
      <c r="M636">
        <v>4.07</v>
      </c>
      <c r="N636">
        <v>4.07</v>
      </c>
      <c r="O636">
        <v>2835700</v>
      </c>
    </row>
    <row r="637" spans="9:15">
      <c r="I637" s="23">
        <v>41977</v>
      </c>
      <c r="J637">
        <v>4.07</v>
      </c>
      <c r="K637">
        <v>4.16</v>
      </c>
      <c r="L637">
        <v>4.0599999999999996</v>
      </c>
      <c r="M637">
        <v>4.0999999999999996</v>
      </c>
      <c r="N637">
        <v>4.0999999999999996</v>
      </c>
      <c r="O637">
        <v>2169700</v>
      </c>
    </row>
    <row r="638" spans="9:15">
      <c r="I638" s="23">
        <v>41978</v>
      </c>
      <c r="J638">
        <v>4.0999999999999996</v>
      </c>
      <c r="K638">
        <v>4.1500000000000004</v>
      </c>
      <c r="L638">
        <v>4.0999999999999996</v>
      </c>
      <c r="M638">
        <v>4.13</v>
      </c>
      <c r="N638">
        <v>4.13</v>
      </c>
      <c r="O638">
        <v>2721200</v>
      </c>
    </row>
    <row r="639" spans="9:15">
      <c r="I639" s="23">
        <v>41981</v>
      </c>
      <c r="J639" t="s">
        <v>137</v>
      </c>
      <c r="K639" t="s">
        <v>137</v>
      </c>
      <c r="L639" t="s">
        <v>137</v>
      </c>
      <c r="M639" t="s">
        <v>137</v>
      </c>
      <c r="N639">
        <f>N638</f>
        <v>4.13</v>
      </c>
      <c r="O639" t="s">
        <v>137</v>
      </c>
    </row>
    <row r="640" spans="9:15">
      <c r="I640" s="23">
        <v>41982</v>
      </c>
      <c r="J640" t="s">
        <v>137</v>
      </c>
      <c r="K640" t="s">
        <v>137</v>
      </c>
      <c r="L640" t="s">
        <v>137</v>
      </c>
      <c r="M640" t="s">
        <v>137</v>
      </c>
      <c r="N640">
        <f t="shared" ref="N640:N642" si="19">N639</f>
        <v>4.13</v>
      </c>
      <c r="O640" t="s">
        <v>137</v>
      </c>
    </row>
    <row r="641" spans="9:15">
      <c r="I641" s="23">
        <v>41983</v>
      </c>
      <c r="J641" t="s">
        <v>137</v>
      </c>
      <c r="K641" t="s">
        <v>137</v>
      </c>
      <c r="L641" t="s">
        <v>137</v>
      </c>
      <c r="M641" t="s">
        <v>137</v>
      </c>
      <c r="N641">
        <f t="shared" si="19"/>
        <v>4.13</v>
      </c>
      <c r="O641" t="s">
        <v>137</v>
      </c>
    </row>
    <row r="642" spans="9:15">
      <c r="I642" s="23">
        <v>41984</v>
      </c>
      <c r="J642" t="s">
        <v>137</v>
      </c>
      <c r="K642" t="s">
        <v>137</v>
      </c>
      <c r="L642" t="s">
        <v>137</v>
      </c>
      <c r="M642" t="s">
        <v>137</v>
      </c>
      <c r="N642">
        <f t="shared" si="19"/>
        <v>4.13</v>
      </c>
      <c r="O642" t="s">
        <v>137</v>
      </c>
    </row>
    <row r="643" spans="9:15">
      <c r="I643" s="23">
        <v>41985</v>
      </c>
      <c r="J643">
        <v>4.12</v>
      </c>
      <c r="K643">
        <v>4.16</v>
      </c>
      <c r="L643">
        <v>4.09</v>
      </c>
      <c r="M643">
        <v>4.13</v>
      </c>
      <c r="N643">
        <v>4.13</v>
      </c>
      <c r="O643">
        <v>3645700</v>
      </c>
    </row>
    <row r="644" spans="9:15">
      <c r="I644" s="23">
        <v>41988</v>
      </c>
      <c r="J644" t="s">
        <v>137</v>
      </c>
      <c r="K644" t="s">
        <v>137</v>
      </c>
      <c r="L644" t="s">
        <v>137</v>
      </c>
      <c r="M644" t="s">
        <v>137</v>
      </c>
      <c r="N644">
        <f>N643</f>
        <v>4.13</v>
      </c>
      <c r="O644" t="s">
        <v>137</v>
      </c>
    </row>
    <row r="645" spans="9:15">
      <c r="I645" s="23">
        <v>41989</v>
      </c>
      <c r="J645">
        <v>4.0999999999999996</v>
      </c>
      <c r="K645">
        <v>4.0999999999999996</v>
      </c>
      <c r="L645">
        <v>3.96</v>
      </c>
      <c r="M645">
        <v>3.96</v>
      </c>
      <c r="N645">
        <v>3.96</v>
      </c>
      <c r="O645">
        <v>5872500</v>
      </c>
    </row>
    <row r="646" spans="9:15">
      <c r="I646" s="23">
        <v>41990</v>
      </c>
      <c r="J646" t="s">
        <v>137</v>
      </c>
      <c r="K646" t="s">
        <v>137</v>
      </c>
      <c r="L646" t="s">
        <v>137</v>
      </c>
      <c r="M646" t="s">
        <v>137</v>
      </c>
      <c r="N646">
        <f>N645</f>
        <v>3.96</v>
      </c>
      <c r="O646" t="s">
        <v>137</v>
      </c>
    </row>
    <row r="647" spans="9:15">
      <c r="I647" s="23">
        <v>41991</v>
      </c>
      <c r="J647">
        <v>4.03</v>
      </c>
      <c r="K647">
        <v>4.03</v>
      </c>
      <c r="L647">
        <v>3.89</v>
      </c>
      <c r="M647">
        <v>3.95</v>
      </c>
      <c r="N647">
        <v>3.95</v>
      </c>
      <c r="O647">
        <v>9890200</v>
      </c>
    </row>
    <row r="648" spans="9:15">
      <c r="I648" s="23">
        <v>41992</v>
      </c>
      <c r="J648" t="s">
        <v>137</v>
      </c>
      <c r="K648" t="s">
        <v>137</v>
      </c>
      <c r="L648" t="s">
        <v>137</v>
      </c>
      <c r="M648" t="s">
        <v>137</v>
      </c>
      <c r="N648">
        <f t="shared" ref="N648:N649" si="20">N647</f>
        <v>3.95</v>
      </c>
      <c r="O648" t="s">
        <v>137</v>
      </c>
    </row>
    <row r="649" spans="9:15">
      <c r="I649" s="23">
        <v>41995</v>
      </c>
      <c r="J649" t="s">
        <v>137</v>
      </c>
      <c r="K649" t="s">
        <v>137</v>
      </c>
      <c r="L649" t="s">
        <v>137</v>
      </c>
      <c r="M649" t="s">
        <v>137</v>
      </c>
      <c r="N649">
        <f t="shared" si="20"/>
        <v>3.95</v>
      </c>
      <c r="O649" t="s">
        <v>137</v>
      </c>
    </row>
    <row r="650" spans="9:15">
      <c r="I650" s="23">
        <v>41996</v>
      </c>
      <c r="J650">
        <v>3.99</v>
      </c>
      <c r="K650">
        <v>4.0199999999999996</v>
      </c>
      <c r="L650">
        <v>3.99</v>
      </c>
      <c r="M650">
        <v>3.99</v>
      </c>
      <c r="N650">
        <v>3.99</v>
      </c>
      <c r="O650">
        <v>1976600</v>
      </c>
    </row>
    <row r="651" spans="9:15">
      <c r="I651" s="23">
        <v>41997</v>
      </c>
      <c r="J651" t="s">
        <v>137</v>
      </c>
      <c r="K651" t="s">
        <v>137</v>
      </c>
      <c r="L651" t="s">
        <v>137</v>
      </c>
      <c r="M651" t="s">
        <v>137</v>
      </c>
      <c r="N651">
        <f>N650</f>
        <v>3.99</v>
      </c>
      <c r="O651" t="s">
        <v>137</v>
      </c>
    </row>
    <row r="652" spans="9:15">
      <c r="I652" s="23">
        <v>41999</v>
      </c>
      <c r="J652">
        <v>4.04</v>
      </c>
      <c r="K652">
        <v>4.07</v>
      </c>
      <c r="L652">
        <v>4.03</v>
      </c>
      <c r="M652">
        <v>4.04</v>
      </c>
      <c r="N652">
        <v>4.04</v>
      </c>
      <c r="O652">
        <v>186900</v>
      </c>
    </row>
    <row r="653" spans="9:15">
      <c r="I653" s="23">
        <v>42002</v>
      </c>
      <c r="J653" t="s">
        <v>137</v>
      </c>
      <c r="K653" t="s">
        <v>137</v>
      </c>
      <c r="L653" t="s">
        <v>137</v>
      </c>
      <c r="M653" t="s">
        <v>137</v>
      </c>
      <c r="N653">
        <f t="shared" ref="N653:N655" si="21">N652</f>
        <v>4.04</v>
      </c>
      <c r="O653" t="s">
        <v>137</v>
      </c>
    </row>
    <row r="654" spans="9:15">
      <c r="I654" s="23">
        <v>42003</v>
      </c>
      <c r="J654" t="s">
        <v>137</v>
      </c>
      <c r="K654" t="s">
        <v>137</v>
      </c>
      <c r="L654" t="s">
        <v>137</v>
      </c>
      <c r="M654" t="s">
        <v>137</v>
      </c>
      <c r="N654">
        <f t="shared" si="21"/>
        <v>4.04</v>
      </c>
      <c r="O654" t="s">
        <v>137</v>
      </c>
    </row>
    <row r="655" spans="9:15">
      <c r="I655" s="23">
        <v>42004</v>
      </c>
      <c r="J655" t="s">
        <v>137</v>
      </c>
      <c r="K655" t="s">
        <v>137</v>
      </c>
      <c r="L655" t="s">
        <v>137</v>
      </c>
      <c r="M655" t="s">
        <v>137</v>
      </c>
      <c r="N655">
        <f t="shared" si="21"/>
        <v>4.04</v>
      </c>
      <c r="O655" t="s">
        <v>137</v>
      </c>
    </row>
    <row r="656" spans="9:15">
      <c r="I656" s="23">
        <v>42006</v>
      </c>
      <c r="J656">
        <v>4.07</v>
      </c>
      <c r="K656">
        <v>4.07</v>
      </c>
      <c r="L656">
        <v>4.0199999999999996</v>
      </c>
      <c r="M656">
        <v>4.05</v>
      </c>
      <c r="N656">
        <v>4.05</v>
      </c>
      <c r="O656">
        <v>1221800</v>
      </c>
    </row>
    <row r="657" spans="9:15">
      <c r="I657" s="23">
        <v>42009</v>
      </c>
      <c r="J657" t="s">
        <v>137</v>
      </c>
      <c r="K657" t="s">
        <v>137</v>
      </c>
      <c r="L657" t="s">
        <v>137</v>
      </c>
      <c r="M657" t="s">
        <v>137</v>
      </c>
      <c r="N657">
        <f t="shared" ref="N657:N659" si="22">N656</f>
        <v>4.05</v>
      </c>
      <c r="O657" t="s">
        <v>137</v>
      </c>
    </row>
    <row r="658" spans="9:15">
      <c r="I658" s="23">
        <v>42010</v>
      </c>
      <c r="J658" t="s">
        <v>137</v>
      </c>
      <c r="K658" t="s">
        <v>137</v>
      </c>
      <c r="L658" t="s">
        <v>137</v>
      </c>
      <c r="M658" t="s">
        <v>137</v>
      </c>
      <c r="N658">
        <f t="shared" si="22"/>
        <v>4.05</v>
      </c>
      <c r="O658" t="s">
        <v>137</v>
      </c>
    </row>
    <row r="659" spans="9:15">
      <c r="I659" s="23">
        <v>42011</v>
      </c>
      <c r="J659" t="s">
        <v>137</v>
      </c>
      <c r="K659" t="s">
        <v>137</v>
      </c>
      <c r="L659" t="s">
        <v>137</v>
      </c>
      <c r="M659" t="s">
        <v>137</v>
      </c>
      <c r="N659">
        <f t="shared" si="22"/>
        <v>4.05</v>
      </c>
      <c r="O659" t="s">
        <v>137</v>
      </c>
    </row>
    <row r="660" spans="9:15">
      <c r="I660" s="23">
        <v>42012</v>
      </c>
      <c r="J660">
        <v>3.93</v>
      </c>
      <c r="K660">
        <v>3.96</v>
      </c>
      <c r="L660">
        <v>3.92</v>
      </c>
      <c r="M660">
        <v>3.94</v>
      </c>
      <c r="N660">
        <v>3.94</v>
      </c>
      <c r="O660">
        <v>2930100</v>
      </c>
    </row>
    <row r="661" spans="9:15">
      <c r="I661" s="23">
        <v>42013</v>
      </c>
      <c r="J661">
        <v>3.96</v>
      </c>
      <c r="K661">
        <v>3.98</v>
      </c>
      <c r="L661">
        <v>3.95</v>
      </c>
      <c r="M661">
        <v>3.98</v>
      </c>
      <c r="N661">
        <v>3.98</v>
      </c>
      <c r="O661">
        <v>2196100</v>
      </c>
    </row>
    <row r="662" spans="9:15">
      <c r="I662" s="23">
        <v>42016</v>
      </c>
      <c r="J662" t="s">
        <v>137</v>
      </c>
      <c r="K662" t="s">
        <v>137</v>
      </c>
      <c r="L662" t="s">
        <v>137</v>
      </c>
      <c r="M662" t="s">
        <v>137</v>
      </c>
      <c r="N662">
        <f>N661</f>
        <v>3.98</v>
      </c>
      <c r="O662" t="s">
        <v>137</v>
      </c>
    </row>
    <row r="663" spans="9:15">
      <c r="I663" s="23">
        <v>42017</v>
      </c>
      <c r="J663">
        <v>3.96</v>
      </c>
      <c r="K663">
        <v>3.98</v>
      </c>
      <c r="L663">
        <v>3.91</v>
      </c>
      <c r="M663">
        <v>3.96</v>
      </c>
      <c r="N663">
        <v>3.96</v>
      </c>
      <c r="O663">
        <v>2925300</v>
      </c>
    </row>
    <row r="664" spans="9:15">
      <c r="I664" s="23">
        <v>42018</v>
      </c>
      <c r="J664">
        <v>3.95</v>
      </c>
      <c r="K664">
        <v>3.95</v>
      </c>
      <c r="L664">
        <v>3.84</v>
      </c>
      <c r="M664">
        <v>3.84</v>
      </c>
      <c r="N664">
        <v>3.84</v>
      </c>
      <c r="O664">
        <v>5804800</v>
      </c>
    </row>
    <row r="665" spans="9:15">
      <c r="I665" s="23">
        <v>42019</v>
      </c>
      <c r="J665">
        <v>3.84</v>
      </c>
      <c r="K665">
        <v>3.86</v>
      </c>
      <c r="L665">
        <v>3.78</v>
      </c>
      <c r="M665">
        <v>3.79</v>
      </c>
      <c r="N665">
        <v>3.79</v>
      </c>
      <c r="O665">
        <v>5254900</v>
      </c>
    </row>
    <row r="666" spans="9:15">
      <c r="I666" s="23">
        <v>42020</v>
      </c>
      <c r="J666">
        <v>3.8</v>
      </c>
      <c r="K666">
        <v>3.88</v>
      </c>
      <c r="L666">
        <v>3.79</v>
      </c>
      <c r="M666">
        <v>3.85</v>
      </c>
      <c r="N666">
        <v>3.85</v>
      </c>
      <c r="O666">
        <v>3306100</v>
      </c>
    </row>
    <row r="667" spans="9:15">
      <c r="I667" s="23">
        <v>42023</v>
      </c>
      <c r="J667">
        <v>3.86</v>
      </c>
      <c r="K667">
        <v>3.87</v>
      </c>
      <c r="L667">
        <v>3.83</v>
      </c>
      <c r="M667">
        <v>3.85</v>
      </c>
      <c r="N667">
        <v>3.85</v>
      </c>
      <c r="O667">
        <v>2576400</v>
      </c>
    </row>
    <row r="668" spans="9:15">
      <c r="I668" s="23">
        <v>42024</v>
      </c>
      <c r="J668" t="s">
        <v>137</v>
      </c>
      <c r="K668" t="s">
        <v>137</v>
      </c>
      <c r="L668" t="s">
        <v>137</v>
      </c>
      <c r="M668" t="s">
        <v>137</v>
      </c>
      <c r="N668">
        <f t="shared" ref="N668:N670" si="23">N667</f>
        <v>3.85</v>
      </c>
      <c r="O668" t="s">
        <v>137</v>
      </c>
    </row>
    <row r="669" spans="9:15">
      <c r="I669" s="23">
        <v>42025</v>
      </c>
      <c r="J669" t="s">
        <v>137</v>
      </c>
      <c r="K669" t="s">
        <v>137</v>
      </c>
      <c r="L669" t="s">
        <v>137</v>
      </c>
      <c r="M669" t="s">
        <v>137</v>
      </c>
      <c r="N669">
        <f t="shared" si="23"/>
        <v>3.85</v>
      </c>
      <c r="O669" t="s">
        <v>137</v>
      </c>
    </row>
    <row r="670" spans="9:15">
      <c r="I670" s="23">
        <v>42026</v>
      </c>
      <c r="J670" t="s">
        <v>137</v>
      </c>
      <c r="K670" t="s">
        <v>137</v>
      </c>
      <c r="L670" t="s">
        <v>137</v>
      </c>
      <c r="M670" t="s">
        <v>137</v>
      </c>
      <c r="N670">
        <f t="shared" si="23"/>
        <v>3.85</v>
      </c>
      <c r="O670" t="s">
        <v>137</v>
      </c>
    </row>
    <row r="671" spans="9:15">
      <c r="I671" s="23">
        <v>42027</v>
      </c>
      <c r="J671">
        <v>3.96</v>
      </c>
      <c r="K671">
        <v>3.99</v>
      </c>
      <c r="L671">
        <v>3.88</v>
      </c>
      <c r="M671">
        <v>3.91</v>
      </c>
      <c r="N671">
        <v>3.91</v>
      </c>
      <c r="O671">
        <v>4981200</v>
      </c>
    </row>
    <row r="672" spans="9:15">
      <c r="I672" s="23">
        <v>42030</v>
      </c>
      <c r="J672">
        <v>3.92</v>
      </c>
      <c r="K672">
        <v>3.98</v>
      </c>
      <c r="L672">
        <v>3.91</v>
      </c>
      <c r="M672">
        <v>3.98</v>
      </c>
      <c r="N672">
        <v>3.98</v>
      </c>
      <c r="O672">
        <v>2540000</v>
      </c>
    </row>
    <row r="673" spans="9:15">
      <c r="I673" s="23">
        <v>42031</v>
      </c>
      <c r="J673">
        <v>3.97</v>
      </c>
      <c r="K673">
        <v>3.99</v>
      </c>
      <c r="L673">
        <v>3.89</v>
      </c>
      <c r="M673">
        <v>3.93</v>
      </c>
      <c r="N673">
        <v>3.93</v>
      </c>
      <c r="O673">
        <v>4736200</v>
      </c>
    </row>
    <row r="674" spans="9:15">
      <c r="I674" s="23">
        <v>42032</v>
      </c>
      <c r="J674">
        <v>3.93</v>
      </c>
      <c r="K674">
        <v>4.0999999999999996</v>
      </c>
      <c r="L674">
        <v>3.91</v>
      </c>
      <c r="M674">
        <v>4.0999999999999996</v>
      </c>
      <c r="N674">
        <v>4.0999999999999996</v>
      </c>
      <c r="O674">
        <v>5611400</v>
      </c>
    </row>
    <row r="675" spans="9:15">
      <c r="I675" s="23">
        <v>42033</v>
      </c>
      <c r="J675" t="s">
        <v>137</v>
      </c>
      <c r="K675" t="s">
        <v>137</v>
      </c>
      <c r="L675" t="s">
        <v>137</v>
      </c>
      <c r="M675" t="s">
        <v>137</v>
      </c>
      <c r="N675">
        <f>N674</f>
        <v>4.0999999999999996</v>
      </c>
      <c r="O675" t="s">
        <v>137</v>
      </c>
    </row>
    <row r="676" spans="9:15">
      <c r="I676" s="23">
        <v>42034</v>
      </c>
      <c r="J676">
        <v>3.98</v>
      </c>
      <c r="K676">
        <v>4.09</v>
      </c>
      <c r="L676">
        <v>3.98</v>
      </c>
      <c r="M676">
        <v>4.0599999999999996</v>
      </c>
      <c r="N676">
        <v>4.0599999999999996</v>
      </c>
      <c r="O676">
        <v>7401900</v>
      </c>
    </row>
    <row r="677" spans="9:15">
      <c r="I677" s="23">
        <v>42039</v>
      </c>
      <c r="J677">
        <v>4.0599999999999996</v>
      </c>
      <c r="K677">
        <v>4.0599999999999996</v>
      </c>
      <c r="L677">
        <v>4.0599999999999996</v>
      </c>
      <c r="M677">
        <v>4.0599999999999996</v>
      </c>
      <c r="N677">
        <v>4.0599999999999996</v>
      </c>
      <c r="O677">
        <v>0</v>
      </c>
    </row>
    <row r="678" spans="9:15">
      <c r="I678" s="23">
        <v>42040</v>
      </c>
      <c r="J678" t="s">
        <v>137</v>
      </c>
      <c r="K678" t="s">
        <v>137</v>
      </c>
      <c r="L678" t="s">
        <v>137</v>
      </c>
      <c r="M678" t="s">
        <v>137</v>
      </c>
      <c r="N678">
        <f t="shared" ref="N678:N679" si="24">N677</f>
        <v>4.0599999999999996</v>
      </c>
      <c r="O678" t="s">
        <v>137</v>
      </c>
    </row>
    <row r="679" spans="9:15">
      <c r="I679" s="23">
        <v>42041</v>
      </c>
      <c r="J679" t="s">
        <v>137</v>
      </c>
      <c r="K679" t="s">
        <v>137</v>
      </c>
      <c r="L679" t="s">
        <v>137</v>
      </c>
      <c r="M679" t="s">
        <v>137</v>
      </c>
      <c r="N679">
        <f t="shared" si="24"/>
        <v>4.0599999999999996</v>
      </c>
      <c r="O679" t="s">
        <v>137</v>
      </c>
    </row>
    <row r="680" spans="9:15">
      <c r="I680" s="23">
        <v>42044</v>
      </c>
      <c r="J680">
        <v>4.18</v>
      </c>
      <c r="K680">
        <v>4.18</v>
      </c>
      <c r="L680">
        <v>4.08</v>
      </c>
      <c r="M680">
        <v>4.1399999999999997</v>
      </c>
      <c r="N680">
        <v>4.1399999999999997</v>
      </c>
      <c r="O680">
        <v>3057300</v>
      </c>
    </row>
    <row r="681" spans="9:15">
      <c r="I681" s="23">
        <v>42045</v>
      </c>
      <c r="J681">
        <v>4.17</v>
      </c>
      <c r="K681">
        <v>4.18</v>
      </c>
      <c r="L681">
        <v>4.07</v>
      </c>
      <c r="M681">
        <v>4.08</v>
      </c>
      <c r="N681">
        <v>4.08</v>
      </c>
      <c r="O681">
        <v>3409800</v>
      </c>
    </row>
    <row r="682" spans="9:15">
      <c r="I682" s="23">
        <v>42046</v>
      </c>
      <c r="J682">
        <v>4.09</v>
      </c>
      <c r="K682">
        <v>4.17</v>
      </c>
      <c r="L682">
        <v>4.07</v>
      </c>
      <c r="M682">
        <v>4.0999999999999996</v>
      </c>
      <c r="N682">
        <v>4.0999999999999996</v>
      </c>
      <c r="O682">
        <v>3165900</v>
      </c>
    </row>
    <row r="683" spans="9:15">
      <c r="I683" s="23">
        <v>42047</v>
      </c>
      <c r="J683">
        <v>4.0999999999999996</v>
      </c>
      <c r="K683">
        <v>4.0999999999999996</v>
      </c>
      <c r="L683">
        <v>4.0199999999999996</v>
      </c>
      <c r="M683">
        <v>4.05</v>
      </c>
      <c r="N683">
        <v>4.05</v>
      </c>
      <c r="O683">
        <v>3206100</v>
      </c>
    </row>
    <row r="684" spans="9:15">
      <c r="I684" s="23">
        <v>42048</v>
      </c>
      <c r="J684">
        <v>4.05</v>
      </c>
      <c r="K684">
        <v>4.0999999999999996</v>
      </c>
      <c r="L684">
        <v>4.05</v>
      </c>
      <c r="M684">
        <v>4.09</v>
      </c>
      <c r="N684">
        <v>4.09</v>
      </c>
      <c r="O684">
        <v>4395700</v>
      </c>
    </row>
    <row r="685" spans="9:15">
      <c r="I685" s="23">
        <v>42051</v>
      </c>
      <c r="J685">
        <v>4.1100000000000003</v>
      </c>
      <c r="K685">
        <v>4.1900000000000004</v>
      </c>
      <c r="L685">
        <v>4.1100000000000003</v>
      </c>
      <c r="M685">
        <v>4.18</v>
      </c>
      <c r="N685">
        <v>4.18</v>
      </c>
      <c r="O685">
        <v>8209100</v>
      </c>
    </row>
    <row r="686" spans="9:15">
      <c r="I686" s="23">
        <v>42052</v>
      </c>
      <c r="J686">
        <v>4.1900000000000004</v>
      </c>
      <c r="K686">
        <v>4.2</v>
      </c>
      <c r="L686">
        <v>4.16</v>
      </c>
      <c r="M686">
        <v>4.2</v>
      </c>
      <c r="N686">
        <v>4.2</v>
      </c>
      <c r="O686">
        <v>4463800</v>
      </c>
    </row>
    <row r="687" spans="9:15">
      <c r="I687" s="23">
        <v>42053</v>
      </c>
      <c r="J687">
        <v>4.2</v>
      </c>
      <c r="K687">
        <v>4.21</v>
      </c>
      <c r="L687">
        <v>4.18</v>
      </c>
      <c r="M687">
        <v>4.18</v>
      </c>
      <c r="N687">
        <v>4.18</v>
      </c>
      <c r="O687">
        <v>1236400</v>
      </c>
    </row>
    <row r="688" spans="9:15">
      <c r="I688" s="23">
        <v>42058</v>
      </c>
      <c r="J688">
        <v>4.18</v>
      </c>
      <c r="K688">
        <v>4.22</v>
      </c>
      <c r="L688">
        <v>4.16</v>
      </c>
      <c r="M688">
        <v>4.16</v>
      </c>
      <c r="N688">
        <v>4.16</v>
      </c>
      <c r="O688">
        <v>2399500</v>
      </c>
    </row>
    <row r="689" spans="9:15">
      <c r="I689" s="23">
        <v>42059</v>
      </c>
      <c r="J689">
        <v>4.18</v>
      </c>
      <c r="K689">
        <v>4.18</v>
      </c>
      <c r="L689">
        <v>4.0599999999999996</v>
      </c>
      <c r="M689">
        <v>4.0999999999999996</v>
      </c>
      <c r="N689">
        <v>4.0999999999999996</v>
      </c>
      <c r="O689">
        <v>2742500</v>
      </c>
    </row>
    <row r="690" spans="9:15">
      <c r="I690" s="23">
        <v>42060</v>
      </c>
      <c r="J690">
        <v>4.0999999999999996</v>
      </c>
      <c r="K690">
        <v>4.1100000000000003</v>
      </c>
      <c r="L690">
        <v>4.0599999999999996</v>
      </c>
      <c r="M690">
        <v>4.08</v>
      </c>
      <c r="N690">
        <v>4.08</v>
      </c>
      <c r="O690">
        <v>1350400</v>
      </c>
    </row>
    <row r="691" spans="9:15">
      <c r="I691" s="23">
        <v>42061</v>
      </c>
      <c r="J691">
        <v>4.07</v>
      </c>
      <c r="K691">
        <v>4.1500000000000004</v>
      </c>
      <c r="L691">
        <v>4.05</v>
      </c>
      <c r="M691">
        <v>4.1100000000000003</v>
      </c>
      <c r="N691">
        <v>4.1100000000000003</v>
      </c>
      <c r="O691">
        <v>2554300</v>
      </c>
    </row>
    <row r="692" spans="9:15">
      <c r="I692" s="23">
        <v>42062</v>
      </c>
      <c r="J692">
        <v>4.1100000000000003</v>
      </c>
      <c r="K692">
        <v>4.1500000000000004</v>
      </c>
      <c r="L692">
        <v>4.07</v>
      </c>
      <c r="M692">
        <v>4.1100000000000003</v>
      </c>
      <c r="N692">
        <v>4.1100000000000003</v>
      </c>
      <c r="O692">
        <v>3363200</v>
      </c>
    </row>
    <row r="693" spans="9:15">
      <c r="I693" s="23">
        <v>42065</v>
      </c>
      <c r="J693">
        <v>4.1100000000000003</v>
      </c>
      <c r="K693">
        <v>4.12</v>
      </c>
      <c r="L693">
        <v>4.04</v>
      </c>
      <c r="M693">
        <v>4.07</v>
      </c>
      <c r="N693">
        <v>4.07</v>
      </c>
      <c r="O693">
        <v>2662800</v>
      </c>
    </row>
    <row r="694" spans="9:15">
      <c r="I694" s="23">
        <v>42066</v>
      </c>
      <c r="J694">
        <v>4.07</v>
      </c>
      <c r="K694">
        <v>4.1900000000000004</v>
      </c>
      <c r="L694">
        <v>4.0599999999999996</v>
      </c>
      <c r="M694">
        <v>4.17</v>
      </c>
      <c r="N694">
        <v>4.17</v>
      </c>
      <c r="O694">
        <v>4223700</v>
      </c>
    </row>
    <row r="695" spans="9:15">
      <c r="I695" s="23">
        <v>42067</v>
      </c>
      <c r="J695">
        <v>4.17</v>
      </c>
      <c r="K695">
        <v>4.2</v>
      </c>
      <c r="L695">
        <v>4.0999999999999996</v>
      </c>
      <c r="M695">
        <v>4.18</v>
      </c>
      <c r="N695">
        <v>4.18</v>
      </c>
      <c r="O695">
        <v>4786100</v>
      </c>
    </row>
    <row r="696" spans="9:15">
      <c r="I696" s="23">
        <v>42068</v>
      </c>
      <c r="J696">
        <v>4.2</v>
      </c>
      <c r="K696">
        <v>4.2</v>
      </c>
      <c r="L696">
        <v>4.13</v>
      </c>
      <c r="M696">
        <v>4.13</v>
      </c>
      <c r="N696">
        <v>4.13</v>
      </c>
      <c r="O696">
        <v>2611800</v>
      </c>
    </row>
    <row r="697" spans="9:15">
      <c r="I697" s="23">
        <v>42069</v>
      </c>
      <c r="J697">
        <v>4.1900000000000004</v>
      </c>
      <c r="K697">
        <v>4.1900000000000004</v>
      </c>
      <c r="L697">
        <v>4.08</v>
      </c>
      <c r="M697">
        <v>4.17</v>
      </c>
      <c r="N697">
        <v>4.17</v>
      </c>
      <c r="O697">
        <v>2022300</v>
      </c>
    </row>
    <row r="698" spans="9:15">
      <c r="I698" s="23">
        <v>42072</v>
      </c>
      <c r="J698">
        <v>4.12</v>
      </c>
      <c r="K698">
        <v>4.17</v>
      </c>
      <c r="L698">
        <v>4.0199999999999996</v>
      </c>
      <c r="M698">
        <v>4.0199999999999996</v>
      </c>
      <c r="N698">
        <v>4.0199999999999996</v>
      </c>
      <c r="O698">
        <v>2660000</v>
      </c>
    </row>
    <row r="699" spans="9:15">
      <c r="I699" s="23">
        <v>42073</v>
      </c>
      <c r="J699">
        <v>4.05</v>
      </c>
      <c r="K699">
        <v>4.12</v>
      </c>
      <c r="L699">
        <v>4.04</v>
      </c>
      <c r="M699">
        <v>4.05</v>
      </c>
      <c r="N699">
        <v>4.05</v>
      </c>
      <c r="O699">
        <v>3636200</v>
      </c>
    </row>
    <row r="700" spans="9:15">
      <c r="I700" s="23">
        <v>42074</v>
      </c>
      <c r="J700">
        <v>4.05</v>
      </c>
      <c r="K700">
        <v>4.1100000000000003</v>
      </c>
      <c r="L700">
        <v>4.01</v>
      </c>
      <c r="M700">
        <v>4.07</v>
      </c>
      <c r="N700">
        <v>4.07</v>
      </c>
      <c r="O700">
        <v>3796600</v>
      </c>
    </row>
    <row r="701" spans="9:15">
      <c r="I701" s="23">
        <v>42075</v>
      </c>
      <c r="J701">
        <v>4.05</v>
      </c>
      <c r="K701">
        <v>4.07</v>
      </c>
      <c r="L701">
        <v>4.0199999999999996</v>
      </c>
      <c r="M701">
        <v>4.07</v>
      </c>
      <c r="N701">
        <v>4.07</v>
      </c>
      <c r="O701">
        <v>3105400</v>
      </c>
    </row>
    <row r="702" spans="9:15">
      <c r="I702" s="23">
        <v>42076</v>
      </c>
      <c r="J702">
        <v>4.07</v>
      </c>
      <c r="K702">
        <v>4.1399999999999997</v>
      </c>
      <c r="L702">
        <v>4.0599999999999996</v>
      </c>
      <c r="M702">
        <v>4.12</v>
      </c>
      <c r="N702">
        <v>4.12</v>
      </c>
      <c r="O702">
        <v>2846700</v>
      </c>
    </row>
    <row r="703" spans="9:15">
      <c r="I703" s="23">
        <v>42079</v>
      </c>
      <c r="J703">
        <v>4.08</v>
      </c>
      <c r="K703">
        <v>4.12</v>
      </c>
      <c r="L703">
        <v>4.07</v>
      </c>
      <c r="M703">
        <v>4.07</v>
      </c>
      <c r="N703">
        <v>4.07</v>
      </c>
      <c r="O703">
        <v>1865400</v>
      </c>
    </row>
    <row r="704" spans="9:15">
      <c r="I704" s="23">
        <v>42080</v>
      </c>
      <c r="J704">
        <v>4.07</v>
      </c>
      <c r="K704">
        <v>4.17</v>
      </c>
      <c r="L704">
        <v>4.07</v>
      </c>
      <c r="M704">
        <v>4.1399999999999997</v>
      </c>
      <c r="N704">
        <v>4.1399999999999997</v>
      </c>
      <c r="O704">
        <v>1848200</v>
      </c>
    </row>
    <row r="705" spans="9:15">
      <c r="I705" s="23">
        <v>42081</v>
      </c>
      <c r="J705">
        <v>4.1399999999999997</v>
      </c>
      <c r="K705">
        <v>4.2</v>
      </c>
      <c r="L705">
        <v>4.12</v>
      </c>
      <c r="M705">
        <v>4.1500000000000004</v>
      </c>
      <c r="N705">
        <v>4.1500000000000004</v>
      </c>
      <c r="O705">
        <v>6986700</v>
      </c>
    </row>
    <row r="706" spans="9:15">
      <c r="I706" s="23">
        <v>42082</v>
      </c>
      <c r="J706">
        <v>4.18</v>
      </c>
      <c r="K706">
        <v>4.2</v>
      </c>
      <c r="L706">
        <v>4.17</v>
      </c>
      <c r="M706">
        <v>4.2</v>
      </c>
      <c r="N706">
        <v>4.2</v>
      </c>
      <c r="O706">
        <v>3435500</v>
      </c>
    </row>
    <row r="707" spans="9:15">
      <c r="I707" s="23">
        <v>42083</v>
      </c>
      <c r="J707">
        <v>4.18</v>
      </c>
      <c r="K707">
        <v>4.25</v>
      </c>
      <c r="L707">
        <v>4.16</v>
      </c>
      <c r="M707">
        <v>4.17</v>
      </c>
      <c r="N707">
        <v>4.17</v>
      </c>
      <c r="O707">
        <v>9873700</v>
      </c>
    </row>
    <row r="708" spans="9:15">
      <c r="I708" s="23">
        <v>42086</v>
      </c>
      <c r="J708">
        <v>4.1500000000000004</v>
      </c>
      <c r="K708">
        <v>4.2</v>
      </c>
      <c r="L708">
        <v>4.0999999999999996</v>
      </c>
      <c r="M708">
        <v>4.0999999999999996</v>
      </c>
      <c r="N708">
        <v>4.0999999999999996</v>
      </c>
      <c r="O708">
        <v>2740400</v>
      </c>
    </row>
    <row r="709" spans="9:15">
      <c r="I709" s="23">
        <v>42087</v>
      </c>
      <c r="J709">
        <v>4.09</v>
      </c>
      <c r="K709">
        <v>4.1900000000000004</v>
      </c>
      <c r="L709">
        <v>4.09</v>
      </c>
      <c r="M709">
        <v>4.1900000000000004</v>
      </c>
      <c r="N709">
        <v>4.1900000000000004</v>
      </c>
      <c r="O709">
        <v>2658600</v>
      </c>
    </row>
    <row r="710" spans="9:15">
      <c r="I710" s="23">
        <v>42088</v>
      </c>
      <c r="J710">
        <v>4.18</v>
      </c>
      <c r="K710">
        <v>4.21</v>
      </c>
      <c r="L710">
        <v>4.16</v>
      </c>
      <c r="M710">
        <v>4.17</v>
      </c>
      <c r="N710">
        <v>4.17</v>
      </c>
      <c r="O710">
        <v>3224100</v>
      </c>
    </row>
    <row r="711" spans="9:15">
      <c r="I711" s="23">
        <v>42089</v>
      </c>
      <c r="J711">
        <v>4.1399999999999997</v>
      </c>
      <c r="K711">
        <v>4.1500000000000004</v>
      </c>
      <c r="L711">
        <v>4.09</v>
      </c>
      <c r="M711">
        <v>4.12</v>
      </c>
      <c r="N711">
        <v>4.12</v>
      </c>
      <c r="O711">
        <v>3200600</v>
      </c>
    </row>
    <row r="712" spans="9:15">
      <c r="I712" s="23">
        <v>42090</v>
      </c>
      <c r="J712">
        <v>4.1100000000000003</v>
      </c>
      <c r="K712">
        <v>4.1900000000000004</v>
      </c>
      <c r="L712">
        <v>4.1100000000000003</v>
      </c>
      <c r="M712">
        <v>4.1900000000000004</v>
      </c>
      <c r="N712">
        <v>4.1900000000000004</v>
      </c>
      <c r="O712">
        <v>8236000</v>
      </c>
    </row>
    <row r="713" spans="9:15">
      <c r="I713" s="23">
        <v>42093</v>
      </c>
      <c r="J713">
        <v>4.2</v>
      </c>
      <c r="K713">
        <v>4.24</v>
      </c>
      <c r="L713">
        <v>4.18</v>
      </c>
      <c r="M713">
        <v>4.18</v>
      </c>
      <c r="N713">
        <v>4.18</v>
      </c>
      <c r="O713">
        <v>3654300</v>
      </c>
    </row>
    <row r="714" spans="9:15">
      <c r="I714" s="23">
        <v>42094</v>
      </c>
      <c r="J714">
        <v>4.22</v>
      </c>
      <c r="K714">
        <v>4.2300000000000004</v>
      </c>
      <c r="L714">
        <v>4.1500000000000004</v>
      </c>
      <c r="M714">
        <v>4.2300000000000004</v>
      </c>
      <c r="N714">
        <v>4.2300000000000004</v>
      </c>
      <c r="O714">
        <v>4503500</v>
      </c>
    </row>
    <row r="715" spans="9:15">
      <c r="I715" s="23">
        <v>42095</v>
      </c>
      <c r="J715">
        <v>4.25</v>
      </c>
      <c r="K715">
        <v>4.25</v>
      </c>
      <c r="L715">
        <v>4.1399999999999997</v>
      </c>
      <c r="M715">
        <v>4.1399999999999997</v>
      </c>
      <c r="N715">
        <v>4.1399999999999997</v>
      </c>
      <c r="O715">
        <v>1082600</v>
      </c>
    </row>
    <row r="716" spans="9:15">
      <c r="I716" s="23">
        <v>42096</v>
      </c>
      <c r="J716">
        <v>4.1500000000000004</v>
      </c>
      <c r="K716">
        <v>4.25</v>
      </c>
      <c r="L716">
        <v>4.1500000000000004</v>
      </c>
      <c r="M716">
        <v>4.2300000000000004</v>
      </c>
      <c r="N716">
        <v>4.2300000000000004</v>
      </c>
      <c r="O716">
        <v>1788800</v>
      </c>
    </row>
    <row r="717" spans="9:15">
      <c r="I717" s="23">
        <v>42097</v>
      </c>
      <c r="J717">
        <v>4.2300000000000004</v>
      </c>
      <c r="K717">
        <v>4.25</v>
      </c>
      <c r="L717">
        <v>4.1399999999999997</v>
      </c>
      <c r="M717">
        <v>4.1500000000000004</v>
      </c>
      <c r="N717">
        <v>4.1500000000000004</v>
      </c>
      <c r="O717">
        <v>1825200</v>
      </c>
    </row>
    <row r="718" spans="9:15">
      <c r="I718" s="23">
        <v>42100</v>
      </c>
      <c r="J718">
        <v>4.16</v>
      </c>
      <c r="K718">
        <v>4.24</v>
      </c>
      <c r="L718">
        <v>4.16</v>
      </c>
      <c r="M718">
        <v>4.24</v>
      </c>
      <c r="N718">
        <v>4.24</v>
      </c>
      <c r="O718">
        <v>2079500</v>
      </c>
    </row>
    <row r="719" spans="9:15">
      <c r="I719" s="23">
        <v>42101</v>
      </c>
      <c r="J719">
        <v>4.24</v>
      </c>
      <c r="K719">
        <v>4.3600000000000003</v>
      </c>
      <c r="L719">
        <v>4.2300000000000004</v>
      </c>
      <c r="M719">
        <v>4.3600000000000003</v>
      </c>
      <c r="N719">
        <v>4.3600000000000003</v>
      </c>
      <c r="O719">
        <v>2798300</v>
      </c>
    </row>
    <row r="720" spans="9:15">
      <c r="I720" s="23">
        <v>42102</v>
      </c>
      <c r="J720">
        <v>4.3</v>
      </c>
      <c r="K720">
        <v>4.3600000000000003</v>
      </c>
      <c r="L720">
        <v>4.26</v>
      </c>
      <c r="M720">
        <v>4.3600000000000003</v>
      </c>
      <c r="N720">
        <v>4.3600000000000003</v>
      </c>
      <c r="O720">
        <v>2067900</v>
      </c>
    </row>
    <row r="721" spans="9:15">
      <c r="I721" s="23">
        <v>42103</v>
      </c>
      <c r="J721">
        <v>4.33</v>
      </c>
      <c r="K721">
        <v>4.41</v>
      </c>
      <c r="L721">
        <v>4.32</v>
      </c>
      <c r="M721">
        <v>4.41</v>
      </c>
      <c r="N721">
        <v>4.41</v>
      </c>
      <c r="O721">
        <v>2531000</v>
      </c>
    </row>
    <row r="722" spans="9:15">
      <c r="I722" s="23">
        <v>42104</v>
      </c>
      <c r="J722">
        <v>4.38</v>
      </c>
      <c r="K722">
        <v>4.43</v>
      </c>
      <c r="L722">
        <v>4.3499999999999996</v>
      </c>
      <c r="M722">
        <v>4.42</v>
      </c>
      <c r="N722">
        <v>4.42</v>
      </c>
      <c r="O722">
        <v>3374900</v>
      </c>
    </row>
    <row r="723" spans="9:15">
      <c r="I723" s="23">
        <v>42107</v>
      </c>
      <c r="J723">
        <v>4.42</v>
      </c>
      <c r="K723">
        <v>4.68</v>
      </c>
      <c r="L723">
        <v>4.41</v>
      </c>
      <c r="M723">
        <v>4.6100000000000003</v>
      </c>
      <c r="N723">
        <v>4.6100000000000003</v>
      </c>
      <c r="O723">
        <v>6092200</v>
      </c>
    </row>
    <row r="724" spans="9:15">
      <c r="I724" s="23">
        <v>42108</v>
      </c>
      <c r="J724">
        <v>4.5999999999999996</v>
      </c>
      <c r="K724">
        <v>4.7</v>
      </c>
      <c r="L724">
        <v>4.5</v>
      </c>
      <c r="M724">
        <v>4.5599999999999996</v>
      </c>
      <c r="N724">
        <v>4.5599999999999996</v>
      </c>
      <c r="O724">
        <v>3844200</v>
      </c>
    </row>
    <row r="725" spans="9:15">
      <c r="I725" s="23">
        <v>42109</v>
      </c>
      <c r="J725">
        <v>4.5599999999999996</v>
      </c>
      <c r="K725">
        <v>4.62</v>
      </c>
      <c r="L725">
        <v>4.53</v>
      </c>
      <c r="M725">
        <v>4.55</v>
      </c>
      <c r="N725">
        <v>4.55</v>
      </c>
      <c r="O725">
        <v>4162100</v>
      </c>
    </row>
    <row r="726" spans="9:15">
      <c r="I726" s="23">
        <v>42110</v>
      </c>
      <c r="J726">
        <v>4.54</v>
      </c>
      <c r="K726">
        <v>4.59</v>
      </c>
      <c r="L726">
        <v>4.47</v>
      </c>
      <c r="M726">
        <v>4.59</v>
      </c>
      <c r="N726">
        <v>4.59</v>
      </c>
      <c r="O726">
        <v>2983900</v>
      </c>
    </row>
    <row r="727" spans="9:15">
      <c r="I727" s="23">
        <v>42111</v>
      </c>
      <c r="J727">
        <v>4.59</v>
      </c>
      <c r="K727">
        <v>4.5999999999999996</v>
      </c>
      <c r="L727">
        <v>4.47</v>
      </c>
      <c r="M727">
        <v>4.47</v>
      </c>
      <c r="N727">
        <v>4.47</v>
      </c>
      <c r="O727">
        <v>3382200</v>
      </c>
    </row>
    <row r="728" spans="9:15">
      <c r="I728" s="23">
        <v>42114</v>
      </c>
      <c r="J728">
        <v>4.54</v>
      </c>
      <c r="K728">
        <v>4.54</v>
      </c>
      <c r="L728">
        <v>4.3</v>
      </c>
      <c r="M728">
        <v>4.33</v>
      </c>
      <c r="N728">
        <v>4.33</v>
      </c>
      <c r="O728">
        <v>5898400</v>
      </c>
    </row>
    <row r="729" spans="9:15">
      <c r="I729" s="23">
        <v>42115</v>
      </c>
      <c r="J729">
        <v>4.33</v>
      </c>
      <c r="K729">
        <v>4.47</v>
      </c>
      <c r="L729">
        <v>4.33</v>
      </c>
      <c r="M729">
        <v>4.45</v>
      </c>
      <c r="N729">
        <v>4.45</v>
      </c>
      <c r="O729">
        <v>2574300</v>
      </c>
    </row>
    <row r="730" spans="9:15">
      <c r="I730" s="23">
        <v>42116</v>
      </c>
      <c r="J730">
        <v>4.4000000000000004</v>
      </c>
      <c r="K730">
        <v>4.4400000000000004</v>
      </c>
      <c r="L730">
        <v>4.34</v>
      </c>
      <c r="M730">
        <v>4.38</v>
      </c>
      <c r="N730">
        <v>4.38</v>
      </c>
      <c r="O730">
        <v>2541000</v>
      </c>
    </row>
    <row r="731" spans="9:15">
      <c r="I731" s="23">
        <v>42117</v>
      </c>
      <c r="J731">
        <v>4.3499999999999996</v>
      </c>
      <c r="K731">
        <v>4.42</v>
      </c>
      <c r="L731">
        <v>4.3499999999999996</v>
      </c>
      <c r="M731">
        <v>4.3600000000000003</v>
      </c>
      <c r="N731">
        <v>4.3600000000000003</v>
      </c>
      <c r="O731">
        <v>1098800</v>
      </c>
    </row>
    <row r="732" spans="9:15">
      <c r="I732" s="23">
        <v>42118</v>
      </c>
      <c r="J732">
        <v>4.4000000000000004</v>
      </c>
      <c r="K732">
        <v>4.4800000000000004</v>
      </c>
      <c r="L732">
        <v>4.37</v>
      </c>
      <c r="M732">
        <v>4.4800000000000004</v>
      </c>
      <c r="N732">
        <v>4.4800000000000004</v>
      </c>
      <c r="O732">
        <v>3173000</v>
      </c>
    </row>
    <row r="733" spans="9:15">
      <c r="I733" s="23">
        <v>42121</v>
      </c>
      <c r="J733">
        <v>4.45</v>
      </c>
      <c r="K733">
        <v>4.59</v>
      </c>
      <c r="L733">
        <v>4.38</v>
      </c>
      <c r="M733">
        <v>4.42</v>
      </c>
      <c r="N733">
        <v>4.42</v>
      </c>
      <c r="O733">
        <v>1813600</v>
      </c>
    </row>
    <row r="734" spans="9:15">
      <c r="I734" s="23">
        <v>42122</v>
      </c>
      <c r="J734">
        <v>4.42</v>
      </c>
      <c r="K734">
        <v>4.46</v>
      </c>
      <c r="L734">
        <v>4.3099999999999996</v>
      </c>
      <c r="M734">
        <v>4.3499999999999996</v>
      </c>
      <c r="N734">
        <v>4.3499999999999996</v>
      </c>
      <c r="O734">
        <v>3610200</v>
      </c>
    </row>
    <row r="735" spans="9:15">
      <c r="I735" s="23">
        <v>42123</v>
      </c>
      <c r="J735">
        <v>4.3499999999999996</v>
      </c>
      <c r="K735">
        <v>4.45</v>
      </c>
      <c r="L735">
        <v>4.34</v>
      </c>
      <c r="M735">
        <v>4.38</v>
      </c>
      <c r="N735">
        <v>4.38</v>
      </c>
      <c r="O735">
        <v>3193400</v>
      </c>
    </row>
    <row r="736" spans="9:15">
      <c r="I736" s="23">
        <v>42124</v>
      </c>
      <c r="J736">
        <v>4.38</v>
      </c>
      <c r="K736">
        <v>4.4000000000000004</v>
      </c>
      <c r="L736">
        <v>4.26</v>
      </c>
      <c r="M736">
        <v>4.3</v>
      </c>
      <c r="N736">
        <v>4.3</v>
      </c>
      <c r="O736">
        <v>10145400</v>
      </c>
    </row>
    <row r="737" spans="9:15">
      <c r="I737" s="23">
        <v>42129</v>
      </c>
      <c r="J737">
        <v>4.3</v>
      </c>
      <c r="K737">
        <v>4.4000000000000004</v>
      </c>
      <c r="L737">
        <v>4.3</v>
      </c>
      <c r="M737">
        <v>4.4000000000000004</v>
      </c>
      <c r="N737">
        <v>4.4000000000000004</v>
      </c>
      <c r="O737">
        <v>3183300</v>
      </c>
    </row>
    <row r="738" spans="9:15">
      <c r="I738" s="23">
        <v>42130</v>
      </c>
      <c r="J738">
        <v>4.37</v>
      </c>
      <c r="K738">
        <v>4.41</v>
      </c>
      <c r="L738">
        <v>4.32</v>
      </c>
      <c r="M738">
        <v>4.41</v>
      </c>
      <c r="N738">
        <v>4.41</v>
      </c>
      <c r="O738">
        <v>2096300</v>
      </c>
    </row>
    <row r="739" spans="9:15">
      <c r="I739" s="23">
        <v>42131</v>
      </c>
      <c r="J739">
        <v>4.3499999999999996</v>
      </c>
      <c r="K739">
        <v>4.38</v>
      </c>
      <c r="L739">
        <v>4.32</v>
      </c>
      <c r="M739">
        <v>4.32</v>
      </c>
      <c r="N739">
        <v>4.32</v>
      </c>
      <c r="O739">
        <v>4157600</v>
      </c>
    </row>
    <row r="740" spans="9:15">
      <c r="I740" s="23">
        <v>42132</v>
      </c>
      <c r="J740">
        <v>4.3499999999999996</v>
      </c>
      <c r="K740">
        <v>4.3600000000000003</v>
      </c>
      <c r="L740">
        <v>4.28</v>
      </c>
      <c r="M740">
        <v>4.3099999999999996</v>
      </c>
      <c r="N740">
        <v>4.3099999999999996</v>
      </c>
      <c r="O740">
        <v>3375800</v>
      </c>
    </row>
    <row r="741" spans="9:15">
      <c r="I741" s="23">
        <v>42135</v>
      </c>
      <c r="J741">
        <v>4.3099999999999996</v>
      </c>
      <c r="K741">
        <v>4.33</v>
      </c>
      <c r="L741">
        <v>4.29</v>
      </c>
      <c r="M741">
        <v>4.3</v>
      </c>
      <c r="N741">
        <v>4.3</v>
      </c>
      <c r="O741">
        <v>1960600</v>
      </c>
    </row>
    <row r="742" spans="9:15">
      <c r="I742" s="23">
        <v>42136</v>
      </c>
      <c r="J742">
        <v>4.29</v>
      </c>
      <c r="K742">
        <v>4.3</v>
      </c>
      <c r="L742">
        <v>4.2300000000000004</v>
      </c>
      <c r="M742">
        <v>4.2699999999999996</v>
      </c>
      <c r="N742">
        <v>4.2699999999999996</v>
      </c>
      <c r="O742">
        <v>3390900</v>
      </c>
    </row>
    <row r="743" spans="9:15">
      <c r="I743" s="23">
        <v>42137</v>
      </c>
      <c r="J743">
        <v>4.3</v>
      </c>
      <c r="K743">
        <v>4.34</v>
      </c>
      <c r="L743">
        <v>4.2699999999999996</v>
      </c>
      <c r="M743">
        <v>4.3</v>
      </c>
      <c r="N743">
        <v>4.3</v>
      </c>
      <c r="O743">
        <v>2877500</v>
      </c>
    </row>
    <row r="744" spans="9:15">
      <c r="I744" s="23">
        <v>42138</v>
      </c>
      <c r="J744">
        <v>4.3099999999999996</v>
      </c>
      <c r="K744">
        <v>4.33</v>
      </c>
      <c r="L744">
        <v>4.26</v>
      </c>
      <c r="M744">
        <v>4.32</v>
      </c>
      <c r="N744">
        <v>4.32</v>
      </c>
      <c r="O744">
        <v>2653700</v>
      </c>
    </row>
    <row r="745" spans="9:15">
      <c r="I745" s="23">
        <v>42139</v>
      </c>
      <c r="J745">
        <v>4.3099999999999996</v>
      </c>
      <c r="K745">
        <v>4.3099999999999996</v>
      </c>
      <c r="L745">
        <v>4.2</v>
      </c>
      <c r="M745">
        <v>4.3</v>
      </c>
      <c r="N745">
        <v>4.3</v>
      </c>
      <c r="O745">
        <v>3143100</v>
      </c>
    </row>
    <row r="746" spans="9:15">
      <c r="I746" s="23">
        <v>42142</v>
      </c>
      <c r="J746">
        <v>4.3</v>
      </c>
      <c r="K746">
        <v>4.3</v>
      </c>
      <c r="L746">
        <v>4.25</v>
      </c>
      <c r="M746">
        <v>4.26</v>
      </c>
      <c r="N746">
        <v>4.26</v>
      </c>
      <c r="O746">
        <v>3448000</v>
      </c>
    </row>
    <row r="747" spans="9:15">
      <c r="I747" s="23">
        <v>42143</v>
      </c>
      <c r="J747" t="s">
        <v>137</v>
      </c>
      <c r="K747" t="s">
        <v>137</v>
      </c>
      <c r="L747" t="s">
        <v>137</v>
      </c>
      <c r="M747" t="s">
        <v>137</v>
      </c>
      <c r="N747">
        <f t="shared" ref="N747:N750" si="25">N746</f>
        <v>4.26</v>
      </c>
      <c r="O747" t="s">
        <v>137</v>
      </c>
    </row>
    <row r="748" spans="9:15">
      <c r="I748" s="23">
        <v>42144</v>
      </c>
      <c r="J748" t="s">
        <v>137</v>
      </c>
      <c r="K748" t="s">
        <v>137</v>
      </c>
      <c r="L748" t="s">
        <v>137</v>
      </c>
      <c r="M748" t="s">
        <v>137</v>
      </c>
      <c r="N748">
        <f t="shared" si="25"/>
        <v>4.26</v>
      </c>
      <c r="O748" t="s">
        <v>137</v>
      </c>
    </row>
    <row r="749" spans="9:15">
      <c r="I749" s="23">
        <v>42145</v>
      </c>
      <c r="J749" t="s">
        <v>137</v>
      </c>
      <c r="K749" t="s">
        <v>137</v>
      </c>
      <c r="L749" t="s">
        <v>137</v>
      </c>
      <c r="M749" t="s">
        <v>137</v>
      </c>
      <c r="N749">
        <f t="shared" si="25"/>
        <v>4.26</v>
      </c>
      <c r="O749" t="s">
        <v>137</v>
      </c>
    </row>
    <row r="750" spans="9:15">
      <c r="I750" s="23">
        <v>42146</v>
      </c>
      <c r="J750" t="s">
        <v>137</v>
      </c>
      <c r="K750" t="s">
        <v>137</v>
      </c>
      <c r="L750" t="s">
        <v>137</v>
      </c>
      <c r="M750" t="s">
        <v>137</v>
      </c>
      <c r="N750">
        <f t="shared" si="25"/>
        <v>4.26</v>
      </c>
      <c r="O750" t="s">
        <v>137</v>
      </c>
    </row>
    <row r="751" spans="9:15">
      <c r="I751" s="23">
        <v>42149</v>
      </c>
      <c r="J751">
        <v>4.33</v>
      </c>
      <c r="K751">
        <v>4.33</v>
      </c>
      <c r="L751">
        <v>4.2699999999999996</v>
      </c>
      <c r="M751">
        <v>4.29</v>
      </c>
      <c r="N751">
        <v>4.29</v>
      </c>
      <c r="O751">
        <v>363700</v>
      </c>
    </row>
    <row r="752" spans="9:15">
      <c r="I752" s="23">
        <v>42150</v>
      </c>
      <c r="J752" t="s">
        <v>137</v>
      </c>
      <c r="K752" t="s">
        <v>137</v>
      </c>
      <c r="L752" t="s">
        <v>137</v>
      </c>
      <c r="M752" t="s">
        <v>137</v>
      </c>
      <c r="N752">
        <f t="shared" ref="N752:N759" si="26">N751</f>
        <v>4.29</v>
      </c>
      <c r="O752" t="s">
        <v>137</v>
      </c>
    </row>
    <row r="753" spans="9:15">
      <c r="I753" s="23">
        <v>42151</v>
      </c>
      <c r="J753" t="s">
        <v>137</v>
      </c>
      <c r="K753" t="s">
        <v>137</v>
      </c>
      <c r="L753" t="s">
        <v>137</v>
      </c>
      <c r="M753" t="s">
        <v>137</v>
      </c>
      <c r="N753">
        <f t="shared" si="26"/>
        <v>4.29</v>
      </c>
      <c r="O753" t="s">
        <v>137</v>
      </c>
    </row>
    <row r="754" spans="9:15">
      <c r="I754" s="23">
        <v>42152</v>
      </c>
      <c r="J754" t="s">
        <v>137</v>
      </c>
      <c r="K754" t="s">
        <v>137</v>
      </c>
      <c r="L754" t="s">
        <v>137</v>
      </c>
      <c r="M754" t="s">
        <v>137</v>
      </c>
      <c r="N754">
        <f t="shared" si="26"/>
        <v>4.29</v>
      </c>
      <c r="O754" t="s">
        <v>137</v>
      </c>
    </row>
    <row r="755" spans="9:15">
      <c r="I755" s="23">
        <v>42153</v>
      </c>
      <c r="J755" t="s">
        <v>137</v>
      </c>
      <c r="K755" t="s">
        <v>137</v>
      </c>
      <c r="L755" t="s">
        <v>137</v>
      </c>
      <c r="M755" t="s">
        <v>137</v>
      </c>
      <c r="N755">
        <f t="shared" si="26"/>
        <v>4.29</v>
      </c>
      <c r="O755" t="s">
        <v>137</v>
      </c>
    </row>
    <row r="756" spans="9:15">
      <c r="I756" s="23">
        <v>42156</v>
      </c>
      <c r="J756" t="s">
        <v>137</v>
      </c>
      <c r="K756" t="s">
        <v>137</v>
      </c>
      <c r="L756" t="s">
        <v>137</v>
      </c>
      <c r="M756" t="s">
        <v>137</v>
      </c>
      <c r="N756">
        <f t="shared" si="26"/>
        <v>4.29</v>
      </c>
      <c r="O756" t="s">
        <v>137</v>
      </c>
    </row>
    <row r="757" spans="9:15">
      <c r="I757" s="23">
        <v>42157</v>
      </c>
      <c r="J757" t="s">
        <v>137</v>
      </c>
      <c r="K757" t="s">
        <v>137</v>
      </c>
      <c r="L757" t="s">
        <v>137</v>
      </c>
      <c r="M757" t="s">
        <v>137</v>
      </c>
      <c r="N757">
        <f t="shared" si="26"/>
        <v>4.29</v>
      </c>
      <c r="O757" t="s">
        <v>137</v>
      </c>
    </row>
    <row r="758" spans="9:15">
      <c r="I758" s="23">
        <v>42158</v>
      </c>
      <c r="J758" t="s">
        <v>137</v>
      </c>
      <c r="K758" t="s">
        <v>137</v>
      </c>
      <c r="L758" t="s">
        <v>137</v>
      </c>
      <c r="M758" t="s">
        <v>137</v>
      </c>
      <c r="N758">
        <f t="shared" si="26"/>
        <v>4.29</v>
      </c>
      <c r="O758" t="s">
        <v>137</v>
      </c>
    </row>
    <row r="759" spans="9:15">
      <c r="I759" s="23">
        <v>42159</v>
      </c>
      <c r="J759" t="s">
        <v>137</v>
      </c>
      <c r="K759" t="s">
        <v>137</v>
      </c>
      <c r="L759" t="s">
        <v>137</v>
      </c>
      <c r="M759" t="s">
        <v>137</v>
      </c>
      <c r="N759">
        <f t="shared" si="26"/>
        <v>4.29</v>
      </c>
      <c r="O759" t="s">
        <v>137</v>
      </c>
    </row>
    <row r="760" spans="9:15">
      <c r="I760" s="23">
        <v>42160</v>
      </c>
      <c r="J760">
        <v>4.2</v>
      </c>
      <c r="K760">
        <v>4.22</v>
      </c>
      <c r="L760">
        <v>4.1900000000000004</v>
      </c>
      <c r="M760">
        <v>4.22</v>
      </c>
      <c r="N760">
        <v>4.22</v>
      </c>
      <c r="O760">
        <v>1263400</v>
      </c>
    </row>
    <row r="761" spans="9:15">
      <c r="I761" s="23">
        <v>42163</v>
      </c>
      <c r="J761">
        <v>4.1900000000000004</v>
      </c>
      <c r="K761">
        <v>4.21</v>
      </c>
      <c r="L761">
        <v>4.18</v>
      </c>
      <c r="M761">
        <v>4.2</v>
      </c>
      <c r="N761">
        <v>4.2</v>
      </c>
      <c r="O761">
        <v>1963600</v>
      </c>
    </row>
    <row r="762" spans="9:15">
      <c r="I762" s="23">
        <v>42164</v>
      </c>
      <c r="J762">
        <v>4.2</v>
      </c>
      <c r="K762">
        <v>4.24</v>
      </c>
      <c r="L762">
        <v>4.2</v>
      </c>
      <c r="M762">
        <v>4.22</v>
      </c>
      <c r="N762">
        <v>4.22</v>
      </c>
      <c r="O762">
        <v>3293500</v>
      </c>
    </row>
    <row r="763" spans="9:15">
      <c r="I763" s="23">
        <v>42165</v>
      </c>
      <c r="J763">
        <v>4.21</v>
      </c>
      <c r="K763">
        <v>4.26</v>
      </c>
      <c r="L763">
        <v>4.2</v>
      </c>
      <c r="M763">
        <v>4.2</v>
      </c>
      <c r="N763">
        <v>4.2</v>
      </c>
      <c r="O763">
        <v>3287300</v>
      </c>
    </row>
    <row r="764" spans="9:15">
      <c r="I764" s="23">
        <v>42166</v>
      </c>
      <c r="J764" t="s">
        <v>137</v>
      </c>
      <c r="K764" t="s">
        <v>137</v>
      </c>
      <c r="L764" t="s">
        <v>137</v>
      </c>
      <c r="M764" t="s">
        <v>137</v>
      </c>
      <c r="N764">
        <f t="shared" ref="N764:N775" si="27">N763</f>
        <v>4.2</v>
      </c>
      <c r="O764" t="s">
        <v>137</v>
      </c>
    </row>
    <row r="765" spans="9:15">
      <c r="I765" s="23">
        <v>42167</v>
      </c>
      <c r="J765" t="s">
        <v>137</v>
      </c>
      <c r="K765" t="s">
        <v>137</v>
      </c>
      <c r="L765" t="s">
        <v>137</v>
      </c>
      <c r="M765" t="s">
        <v>137</v>
      </c>
      <c r="N765">
        <f t="shared" si="27"/>
        <v>4.2</v>
      </c>
      <c r="O765" t="s">
        <v>137</v>
      </c>
    </row>
    <row r="766" spans="9:15">
      <c r="I766" s="23">
        <v>42170</v>
      </c>
      <c r="J766" t="s">
        <v>137</v>
      </c>
      <c r="K766" t="s">
        <v>137</v>
      </c>
      <c r="L766" t="s">
        <v>137</v>
      </c>
      <c r="M766" t="s">
        <v>137</v>
      </c>
      <c r="N766">
        <f t="shared" si="27"/>
        <v>4.2</v>
      </c>
      <c r="O766" t="s">
        <v>137</v>
      </c>
    </row>
    <row r="767" spans="9:15">
      <c r="I767" s="23">
        <v>42171</v>
      </c>
      <c r="J767" t="s">
        <v>137</v>
      </c>
      <c r="K767" t="s">
        <v>137</v>
      </c>
      <c r="L767" t="s">
        <v>137</v>
      </c>
      <c r="M767" t="s">
        <v>137</v>
      </c>
      <c r="N767">
        <f t="shared" si="27"/>
        <v>4.2</v>
      </c>
      <c r="O767" t="s">
        <v>137</v>
      </c>
    </row>
    <row r="768" spans="9:15">
      <c r="I768" s="23">
        <v>42172</v>
      </c>
      <c r="J768" t="s">
        <v>137</v>
      </c>
      <c r="K768" t="s">
        <v>137</v>
      </c>
      <c r="L768" t="s">
        <v>137</v>
      </c>
      <c r="M768" t="s">
        <v>137</v>
      </c>
      <c r="N768">
        <f t="shared" si="27"/>
        <v>4.2</v>
      </c>
      <c r="O768" t="s">
        <v>137</v>
      </c>
    </row>
    <row r="769" spans="9:15">
      <c r="I769" s="23">
        <v>42173</v>
      </c>
      <c r="J769" t="s">
        <v>137</v>
      </c>
      <c r="K769" t="s">
        <v>137</v>
      </c>
      <c r="L769" t="s">
        <v>137</v>
      </c>
      <c r="M769" t="s">
        <v>137</v>
      </c>
      <c r="N769">
        <f t="shared" si="27"/>
        <v>4.2</v>
      </c>
      <c r="O769" t="s">
        <v>137</v>
      </c>
    </row>
    <row r="770" spans="9:15">
      <c r="I770" s="23">
        <v>42174</v>
      </c>
      <c r="J770" t="s">
        <v>137</v>
      </c>
      <c r="K770" t="s">
        <v>137</v>
      </c>
      <c r="L770" t="s">
        <v>137</v>
      </c>
      <c r="M770" t="s">
        <v>137</v>
      </c>
      <c r="N770">
        <f t="shared" si="27"/>
        <v>4.2</v>
      </c>
      <c r="O770" t="s">
        <v>137</v>
      </c>
    </row>
    <row r="771" spans="9:15">
      <c r="I771" s="23">
        <v>42177</v>
      </c>
      <c r="J771" t="s">
        <v>137</v>
      </c>
      <c r="K771" t="s">
        <v>137</v>
      </c>
      <c r="L771" t="s">
        <v>137</v>
      </c>
      <c r="M771" t="s">
        <v>137</v>
      </c>
      <c r="N771">
        <f t="shared" si="27"/>
        <v>4.2</v>
      </c>
      <c r="O771" t="s">
        <v>137</v>
      </c>
    </row>
    <row r="772" spans="9:15">
      <c r="I772" s="23">
        <v>42178</v>
      </c>
      <c r="J772" t="s">
        <v>137</v>
      </c>
      <c r="K772" t="s">
        <v>137</v>
      </c>
      <c r="L772" t="s">
        <v>137</v>
      </c>
      <c r="M772" t="s">
        <v>137</v>
      </c>
      <c r="N772">
        <f t="shared" si="27"/>
        <v>4.2</v>
      </c>
      <c r="O772" t="s">
        <v>137</v>
      </c>
    </row>
    <row r="773" spans="9:15">
      <c r="I773" s="23">
        <v>42179</v>
      </c>
      <c r="J773" t="s">
        <v>137</v>
      </c>
      <c r="K773" t="s">
        <v>137</v>
      </c>
      <c r="L773" t="s">
        <v>137</v>
      </c>
      <c r="M773" t="s">
        <v>137</v>
      </c>
      <c r="N773">
        <f t="shared" si="27"/>
        <v>4.2</v>
      </c>
      <c r="O773" t="s">
        <v>137</v>
      </c>
    </row>
    <row r="774" spans="9:15">
      <c r="I774" s="23">
        <v>42180</v>
      </c>
      <c r="J774" t="s">
        <v>137</v>
      </c>
      <c r="K774" t="s">
        <v>137</v>
      </c>
      <c r="L774" t="s">
        <v>137</v>
      </c>
      <c r="M774" t="s">
        <v>137</v>
      </c>
      <c r="N774">
        <f t="shared" si="27"/>
        <v>4.2</v>
      </c>
      <c r="O774" t="s">
        <v>137</v>
      </c>
    </row>
    <row r="775" spans="9:15">
      <c r="I775" s="23">
        <v>42181</v>
      </c>
      <c r="J775" t="s">
        <v>137</v>
      </c>
      <c r="K775" t="s">
        <v>137</v>
      </c>
      <c r="L775" t="s">
        <v>137</v>
      </c>
      <c r="M775" t="s">
        <v>137</v>
      </c>
      <c r="N775">
        <f t="shared" si="27"/>
        <v>4.2</v>
      </c>
      <c r="O775" t="s">
        <v>137</v>
      </c>
    </row>
    <row r="776" spans="9:15">
      <c r="I776" s="23">
        <v>42184</v>
      </c>
      <c r="J776">
        <v>4.18</v>
      </c>
      <c r="K776">
        <v>4.22</v>
      </c>
      <c r="L776">
        <v>4.07</v>
      </c>
      <c r="M776">
        <v>4.1100000000000003</v>
      </c>
      <c r="N776">
        <v>4.1100000000000003</v>
      </c>
      <c r="O776">
        <v>4556200</v>
      </c>
    </row>
    <row r="777" spans="9:15">
      <c r="I777" s="23">
        <v>42185</v>
      </c>
      <c r="J777" t="s">
        <v>137</v>
      </c>
      <c r="K777" t="s">
        <v>137</v>
      </c>
      <c r="L777" t="s">
        <v>137</v>
      </c>
      <c r="M777" t="s">
        <v>137</v>
      </c>
      <c r="N777">
        <f t="shared" ref="N777:N787" si="28">N776</f>
        <v>4.1100000000000003</v>
      </c>
      <c r="O777" t="s">
        <v>137</v>
      </c>
    </row>
    <row r="778" spans="9:15">
      <c r="I778" s="23">
        <v>42186</v>
      </c>
      <c r="J778" t="s">
        <v>137</v>
      </c>
      <c r="K778" t="s">
        <v>137</v>
      </c>
      <c r="L778" t="s">
        <v>137</v>
      </c>
      <c r="M778" t="s">
        <v>137</v>
      </c>
      <c r="N778">
        <f t="shared" si="28"/>
        <v>4.1100000000000003</v>
      </c>
      <c r="O778" t="s">
        <v>137</v>
      </c>
    </row>
    <row r="779" spans="9:15">
      <c r="I779" s="23">
        <v>42187</v>
      </c>
      <c r="J779" t="s">
        <v>137</v>
      </c>
      <c r="K779" t="s">
        <v>137</v>
      </c>
      <c r="L779" t="s">
        <v>137</v>
      </c>
      <c r="M779" t="s">
        <v>137</v>
      </c>
      <c r="N779">
        <f t="shared" si="28"/>
        <v>4.1100000000000003</v>
      </c>
      <c r="O779" t="s">
        <v>137</v>
      </c>
    </row>
    <row r="780" spans="9:15">
      <c r="I780" s="23">
        <v>42188</v>
      </c>
      <c r="J780" t="s">
        <v>137</v>
      </c>
      <c r="K780" t="s">
        <v>137</v>
      </c>
      <c r="L780" t="s">
        <v>137</v>
      </c>
      <c r="M780" t="s">
        <v>137</v>
      </c>
      <c r="N780">
        <f t="shared" si="28"/>
        <v>4.1100000000000003</v>
      </c>
      <c r="O780" t="s">
        <v>137</v>
      </c>
    </row>
    <row r="781" spans="9:15">
      <c r="I781" s="23">
        <v>42191</v>
      </c>
      <c r="J781" t="s">
        <v>137</v>
      </c>
      <c r="K781" t="s">
        <v>137</v>
      </c>
      <c r="L781" t="s">
        <v>137</v>
      </c>
      <c r="M781" t="s">
        <v>137</v>
      </c>
      <c r="N781">
        <f t="shared" si="28"/>
        <v>4.1100000000000003</v>
      </c>
      <c r="O781" t="s">
        <v>137</v>
      </c>
    </row>
    <row r="782" spans="9:15">
      <c r="I782" s="23">
        <v>42192</v>
      </c>
      <c r="J782" t="s">
        <v>137</v>
      </c>
      <c r="K782" t="s">
        <v>137</v>
      </c>
      <c r="L782" t="s">
        <v>137</v>
      </c>
      <c r="M782" t="s">
        <v>137</v>
      </c>
      <c r="N782">
        <f t="shared" si="28"/>
        <v>4.1100000000000003</v>
      </c>
      <c r="O782" t="s">
        <v>137</v>
      </c>
    </row>
    <row r="783" spans="9:15">
      <c r="I783" s="23">
        <v>42193</v>
      </c>
      <c r="J783" t="s">
        <v>137</v>
      </c>
      <c r="K783" t="s">
        <v>137</v>
      </c>
      <c r="L783" t="s">
        <v>137</v>
      </c>
      <c r="M783" t="s">
        <v>137</v>
      </c>
      <c r="N783">
        <f t="shared" si="28"/>
        <v>4.1100000000000003</v>
      </c>
      <c r="O783" t="s">
        <v>137</v>
      </c>
    </row>
    <row r="784" spans="9:15">
      <c r="I784" s="23">
        <v>42194</v>
      </c>
      <c r="J784" t="s">
        <v>137</v>
      </c>
      <c r="K784" t="s">
        <v>137</v>
      </c>
      <c r="L784" t="s">
        <v>137</v>
      </c>
      <c r="M784" t="s">
        <v>137</v>
      </c>
      <c r="N784">
        <f t="shared" si="28"/>
        <v>4.1100000000000003</v>
      </c>
      <c r="O784" t="s">
        <v>137</v>
      </c>
    </row>
    <row r="785" spans="9:15">
      <c r="I785" s="23">
        <v>42195</v>
      </c>
      <c r="J785" t="s">
        <v>137</v>
      </c>
      <c r="K785" t="s">
        <v>137</v>
      </c>
      <c r="L785" t="s">
        <v>137</v>
      </c>
      <c r="M785" t="s">
        <v>137</v>
      </c>
      <c r="N785">
        <f t="shared" si="28"/>
        <v>4.1100000000000003</v>
      </c>
      <c r="O785" t="s">
        <v>137</v>
      </c>
    </row>
    <row r="786" spans="9:15">
      <c r="I786" s="23">
        <v>42198</v>
      </c>
      <c r="J786" t="s">
        <v>137</v>
      </c>
      <c r="K786" t="s">
        <v>137</v>
      </c>
      <c r="L786" t="s">
        <v>137</v>
      </c>
      <c r="M786" t="s">
        <v>137</v>
      </c>
      <c r="N786">
        <f t="shared" si="28"/>
        <v>4.1100000000000003</v>
      </c>
      <c r="O786" t="s">
        <v>137</v>
      </c>
    </row>
    <row r="787" spans="9:15">
      <c r="I787" s="23">
        <v>42199</v>
      </c>
      <c r="J787" t="s">
        <v>137</v>
      </c>
      <c r="K787" t="s">
        <v>137</v>
      </c>
      <c r="L787" t="s">
        <v>137</v>
      </c>
      <c r="M787" t="s">
        <v>137</v>
      </c>
      <c r="N787">
        <f t="shared" si="28"/>
        <v>4.1100000000000003</v>
      </c>
      <c r="O787" t="s">
        <v>137</v>
      </c>
    </row>
    <row r="788" spans="9:15">
      <c r="I788" s="23">
        <v>42200</v>
      </c>
      <c r="J788">
        <v>4.2</v>
      </c>
      <c r="K788">
        <v>4.28</v>
      </c>
      <c r="L788">
        <v>4.2</v>
      </c>
      <c r="M788">
        <v>4.2</v>
      </c>
      <c r="N788">
        <v>4.2</v>
      </c>
      <c r="O788">
        <v>5897400</v>
      </c>
    </row>
    <row r="789" spans="9:15">
      <c r="I789" s="23">
        <v>42201</v>
      </c>
      <c r="J789" t="s">
        <v>137</v>
      </c>
      <c r="K789" t="s">
        <v>137</v>
      </c>
      <c r="L789" t="s">
        <v>137</v>
      </c>
      <c r="M789" t="s">
        <v>137</v>
      </c>
      <c r="N789">
        <f>N788</f>
        <v>4.2</v>
      </c>
      <c r="O789" t="s">
        <v>137</v>
      </c>
    </row>
    <row r="790" spans="9:15">
      <c r="I790" s="23">
        <v>42205</v>
      </c>
      <c r="J790">
        <v>4.2300000000000004</v>
      </c>
      <c r="K790">
        <v>4.2300000000000004</v>
      </c>
      <c r="L790">
        <v>4.2300000000000004</v>
      </c>
      <c r="M790">
        <v>4.2300000000000004</v>
      </c>
      <c r="N790">
        <v>4.2300000000000004</v>
      </c>
      <c r="O790">
        <v>0</v>
      </c>
    </row>
    <row r="791" spans="9:15">
      <c r="I791" s="23">
        <v>42206</v>
      </c>
      <c r="J791" t="s">
        <v>137</v>
      </c>
      <c r="K791" t="s">
        <v>137</v>
      </c>
      <c r="L791" t="s">
        <v>137</v>
      </c>
      <c r="M791" t="s">
        <v>137</v>
      </c>
      <c r="N791">
        <f t="shared" ref="N791:N798" si="29">N790</f>
        <v>4.2300000000000004</v>
      </c>
      <c r="O791" t="s">
        <v>137</v>
      </c>
    </row>
    <row r="792" spans="9:15">
      <c r="I792" s="23">
        <v>42207</v>
      </c>
      <c r="J792" t="s">
        <v>137</v>
      </c>
      <c r="K792" t="s">
        <v>137</v>
      </c>
      <c r="L792" t="s">
        <v>137</v>
      </c>
      <c r="M792" t="s">
        <v>137</v>
      </c>
      <c r="N792">
        <f t="shared" si="29"/>
        <v>4.2300000000000004</v>
      </c>
      <c r="O792" t="s">
        <v>137</v>
      </c>
    </row>
    <row r="793" spans="9:15">
      <c r="I793" s="23">
        <v>42208</v>
      </c>
      <c r="J793" t="s">
        <v>137</v>
      </c>
      <c r="K793" t="s">
        <v>137</v>
      </c>
      <c r="L793" t="s">
        <v>137</v>
      </c>
      <c r="M793" t="s">
        <v>137</v>
      </c>
      <c r="N793">
        <f t="shared" si="29"/>
        <v>4.2300000000000004</v>
      </c>
      <c r="O793" t="s">
        <v>137</v>
      </c>
    </row>
    <row r="794" spans="9:15">
      <c r="I794" s="23">
        <v>42209</v>
      </c>
      <c r="J794" t="s">
        <v>137</v>
      </c>
      <c r="K794" t="s">
        <v>137</v>
      </c>
      <c r="L794" t="s">
        <v>137</v>
      </c>
      <c r="M794" t="s">
        <v>137</v>
      </c>
      <c r="N794">
        <f t="shared" si="29"/>
        <v>4.2300000000000004</v>
      </c>
      <c r="O794" t="s">
        <v>137</v>
      </c>
    </row>
    <row r="795" spans="9:15">
      <c r="I795" s="23">
        <v>42212</v>
      </c>
      <c r="J795" t="s">
        <v>137</v>
      </c>
      <c r="K795" t="s">
        <v>137</v>
      </c>
      <c r="L795" t="s">
        <v>137</v>
      </c>
      <c r="M795" t="s">
        <v>137</v>
      </c>
      <c r="N795">
        <f t="shared" si="29"/>
        <v>4.2300000000000004</v>
      </c>
      <c r="O795" t="s">
        <v>137</v>
      </c>
    </row>
    <row r="796" spans="9:15">
      <c r="I796" s="23">
        <v>42213</v>
      </c>
      <c r="J796" t="s">
        <v>137</v>
      </c>
      <c r="K796" t="s">
        <v>137</v>
      </c>
      <c r="L796" t="s">
        <v>137</v>
      </c>
      <c r="M796" t="s">
        <v>137</v>
      </c>
      <c r="N796">
        <f t="shared" si="29"/>
        <v>4.2300000000000004</v>
      </c>
      <c r="O796" t="s">
        <v>137</v>
      </c>
    </row>
    <row r="797" spans="9:15">
      <c r="I797" s="23">
        <v>42214</v>
      </c>
      <c r="J797" t="s">
        <v>137</v>
      </c>
      <c r="K797" t="s">
        <v>137</v>
      </c>
      <c r="L797" t="s">
        <v>137</v>
      </c>
      <c r="M797" t="s">
        <v>137</v>
      </c>
      <c r="N797">
        <f t="shared" si="29"/>
        <v>4.2300000000000004</v>
      </c>
      <c r="O797" t="s">
        <v>137</v>
      </c>
    </row>
    <row r="798" spans="9:15">
      <c r="I798" s="23">
        <v>42215</v>
      </c>
      <c r="J798" t="s">
        <v>137</v>
      </c>
      <c r="K798" t="s">
        <v>137</v>
      </c>
      <c r="L798" t="s">
        <v>137</v>
      </c>
      <c r="M798" t="s">
        <v>137</v>
      </c>
      <c r="N798">
        <f t="shared" si="29"/>
        <v>4.2300000000000004</v>
      </c>
      <c r="O798" t="s">
        <v>137</v>
      </c>
    </row>
    <row r="799" spans="9:15">
      <c r="I799" s="23">
        <v>42216</v>
      </c>
      <c r="J799">
        <v>4.1500000000000004</v>
      </c>
      <c r="K799">
        <v>4.2699999999999996</v>
      </c>
      <c r="L799">
        <v>4.1500000000000004</v>
      </c>
      <c r="M799">
        <v>4.2699999999999996</v>
      </c>
      <c r="N799">
        <v>4.2699999999999996</v>
      </c>
      <c r="O799">
        <v>4399700</v>
      </c>
    </row>
    <row r="800" spans="9:15">
      <c r="I800" s="23">
        <v>42219</v>
      </c>
      <c r="J800" t="s">
        <v>137</v>
      </c>
      <c r="K800" t="s">
        <v>137</v>
      </c>
      <c r="L800" t="s">
        <v>137</v>
      </c>
      <c r="M800" t="s">
        <v>137</v>
      </c>
      <c r="N800">
        <f>N799</f>
        <v>4.2699999999999996</v>
      </c>
      <c r="O800" t="s">
        <v>137</v>
      </c>
    </row>
    <row r="801" spans="9:15">
      <c r="I801" s="23">
        <v>42220</v>
      </c>
      <c r="J801">
        <v>4.2300000000000004</v>
      </c>
      <c r="K801">
        <v>4.26</v>
      </c>
      <c r="L801">
        <v>4.2</v>
      </c>
      <c r="M801">
        <v>4.26</v>
      </c>
      <c r="N801">
        <v>4.26</v>
      </c>
      <c r="O801">
        <v>1635500</v>
      </c>
    </row>
    <row r="802" spans="9:15">
      <c r="I802" s="23">
        <v>42221</v>
      </c>
      <c r="J802">
        <v>4.26</v>
      </c>
      <c r="K802">
        <v>4.26</v>
      </c>
      <c r="L802">
        <v>4.2300000000000004</v>
      </c>
      <c r="M802">
        <v>4.24</v>
      </c>
      <c r="N802">
        <v>4.24</v>
      </c>
      <c r="O802">
        <v>1007900</v>
      </c>
    </row>
    <row r="803" spans="9:15">
      <c r="I803" s="23">
        <v>42222</v>
      </c>
      <c r="J803">
        <v>4.25</v>
      </c>
      <c r="K803">
        <v>4.25</v>
      </c>
      <c r="L803">
        <v>4.0999999999999996</v>
      </c>
      <c r="M803">
        <v>4.12</v>
      </c>
      <c r="N803">
        <v>4.12</v>
      </c>
      <c r="O803">
        <v>4663500</v>
      </c>
    </row>
    <row r="804" spans="9:15">
      <c r="I804" s="23">
        <v>42223</v>
      </c>
      <c r="J804">
        <v>4.1399999999999997</v>
      </c>
      <c r="K804">
        <v>4.1500000000000004</v>
      </c>
      <c r="L804">
        <v>4.0599999999999996</v>
      </c>
      <c r="M804">
        <v>4.09</v>
      </c>
      <c r="N804">
        <v>4.09</v>
      </c>
      <c r="O804">
        <v>2729900</v>
      </c>
    </row>
    <row r="805" spans="9:15">
      <c r="I805" s="23">
        <v>42226</v>
      </c>
      <c r="J805" t="s">
        <v>137</v>
      </c>
      <c r="K805" t="s">
        <v>137</v>
      </c>
      <c r="L805" t="s">
        <v>137</v>
      </c>
      <c r="M805" t="s">
        <v>137</v>
      </c>
      <c r="N805">
        <f t="shared" ref="N805:N808" si="30">N804</f>
        <v>4.09</v>
      </c>
      <c r="O805" t="s">
        <v>137</v>
      </c>
    </row>
    <row r="806" spans="9:15">
      <c r="I806" s="23">
        <v>42227</v>
      </c>
      <c r="J806" t="s">
        <v>137</v>
      </c>
      <c r="K806" t="s">
        <v>137</v>
      </c>
      <c r="L806" t="s">
        <v>137</v>
      </c>
      <c r="M806" t="s">
        <v>137</v>
      </c>
      <c r="N806">
        <f t="shared" si="30"/>
        <v>4.09</v>
      </c>
      <c r="O806" t="s">
        <v>137</v>
      </c>
    </row>
    <row r="807" spans="9:15">
      <c r="I807" s="23">
        <v>42228</v>
      </c>
      <c r="J807" t="s">
        <v>137</v>
      </c>
      <c r="K807" t="s">
        <v>137</v>
      </c>
      <c r="L807" t="s">
        <v>137</v>
      </c>
      <c r="M807" t="s">
        <v>137</v>
      </c>
      <c r="N807">
        <f t="shared" si="30"/>
        <v>4.09</v>
      </c>
      <c r="O807" t="s">
        <v>137</v>
      </c>
    </row>
    <row r="808" spans="9:15">
      <c r="I808" s="23">
        <v>42229</v>
      </c>
      <c r="J808" t="s">
        <v>137</v>
      </c>
      <c r="K808" t="s">
        <v>137</v>
      </c>
      <c r="L808" t="s">
        <v>137</v>
      </c>
      <c r="M808" t="s">
        <v>137</v>
      </c>
      <c r="N808">
        <f t="shared" si="30"/>
        <v>4.09</v>
      </c>
      <c r="O808" t="s">
        <v>137</v>
      </c>
    </row>
    <row r="809" spans="9:15">
      <c r="I809" s="23">
        <v>42230</v>
      </c>
      <c r="J809">
        <v>3.94</v>
      </c>
      <c r="K809">
        <v>3.98</v>
      </c>
      <c r="L809">
        <v>3.83</v>
      </c>
      <c r="M809">
        <v>3.88</v>
      </c>
      <c r="N809">
        <v>3.88</v>
      </c>
      <c r="O809">
        <v>8213000</v>
      </c>
    </row>
    <row r="810" spans="9:15">
      <c r="I810" s="23">
        <v>42233</v>
      </c>
      <c r="J810" t="s">
        <v>137</v>
      </c>
      <c r="K810" t="s">
        <v>137</v>
      </c>
      <c r="L810" t="s">
        <v>137</v>
      </c>
      <c r="M810" t="s">
        <v>137</v>
      </c>
      <c r="N810">
        <f t="shared" ref="N810:N819" si="31">N809</f>
        <v>3.88</v>
      </c>
      <c r="O810" t="s">
        <v>137</v>
      </c>
    </row>
    <row r="811" spans="9:15">
      <c r="I811" s="23">
        <v>42234</v>
      </c>
      <c r="J811" t="s">
        <v>137</v>
      </c>
      <c r="K811" t="s">
        <v>137</v>
      </c>
      <c r="L811" t="s">
        <v>137</v>
      </c>
      <c r="M811" t="s">
        <v>137</v>
      </c>
      <c r="N811">
        <f t="shared" si="31"/>
        <v>3.88</v>
      </c>
      <c r="O811" t="s">
        <v>137</v>
      </c>
    </row>
    <row r="812" spans="9:15">
      <c r="I812" s="23">
        <v>42235</v>
      </c>
      <c r="J812" t="s">
        <v>137</v>
      </c>
      <c r="K812" t="s">
        <v>137</v>
      </c>
      <c r="L812" t="s">
        <v>137</v>
      </c>
      <c r="M812" t="s">
        <v>137</v>
      </c>
      <c r="N812">
        <f t="shared" si="31"/>
        <v>3.88</v>
      </c>
      <c r="O812" t="s">
        <v>137</v>
      </c>
    </row>
    <row r="813" spans="9:15">
      <c r="I813" s="23">
        <v>42236</v>
      </c>
      <c r="J813" t="s">
        <v>137</v>
      </c>
      <c r="K813" t="s">
        <v>137</v>
      </c>
      <c r="L813" t="s">
        <v>137</v>
      </c>
      <c r="M813" t="s">
        <v>137</v>
      </c>
      <c r="N813">
        <f t="shared" si="31"/>
        <v>3.88</v>
      </c>
      <c r="O813" t="s">
        <v>137</v>
      </c>
    </row>
    <row r="814" spans="9:15">
      <c r="I814" s="23">
        <v>42237</v>
      </c>
      <c r="J814" t="s">
        <v>137</v>
      </c>
      <c r="K814" t="s">
        <v>137</v>
      </c>
      <c r="L814" t="s">
        <v>137</v>
      </c>
      <c r="M814" t="s">
        <v>137</v>
      </c>
      <c r="N814">
        <f t="shared" si="31"/>
        <v>3.88</v>
      </c>
      <c r="O814" t="s">
        <v>137</v>
      </c>
    </row>
    <row r="815" spans="9:15">
      <c r="I815" s="23">
        <v>42240</v>
      </c>
      <c r="J815" t="s">
        <v>137</v>
      </c>
      <c r="K815" t="s">
        <v>137</v>
      </c>
      <c r="L815" t="s">
        <v>137</v>
      </c>
      <c r="M815" t="s">
        <v>137</v>
      </c>
      <c r="N815">
        <f t="shared" si="31"/>
        <v>3.88</v>
      </c>
      <c r="O815" t="s">
        <v>137</v>
      </c>
    </row>
    <row r="816" spans="9:15">
      <c r="I816" s="23">
        <v>42241</v>
      </c>
      <c r="J816" t="s">
        <v>137</v>
      </c>
      <c r="K816" t="s">
        <v>137</v>
      </c>
      <c r="L816" t="s">
        <v>137</v>
      </c>
      <c r="M816" t="s">
        <v>137</v>
      </c>
      <c r="N816">
        <f t="shared" si="31"/>
        <v>3.88</v>
      </c>
      <c r="O816" t="s">
        <v>137</v>
      </c>
    </row>
    <row r="817" spans="9:15">
      <c r="I817" s="23">
        <v>42242</v>
      </c>
      <c r="J817" t="s">
        <v>137</v>
      </c>
      <c r="K817" t="s">
        <v>137</v>
      </c>
      <c r="L817" t="s">
        <v>137</v>
      </c>
      <c r="M817" t="s">
        <v>137</v>
      </c>
      <c r="N817">
        <f t="shared" si="31"/>
        <v>3.88</v>
      </c>
      <c r="O817" t="s">
        <v>137</v>
      </c>
    </row>
    <row r="818" spans="9:15">
      <c r="I818" s="23">
        <v>42243</v>
      </c>
      <c r="J818" t="s">
        <v>137</v>
      </c>
      <c r="K818" t="s">
        <v>137</v>
      </c>
      <c r="L818" t="s">
        <v>137</v>
      </c>
      <c r="M818" t="s">
        <v>137</v>
      </c>
      <c r="N818">
        <f t="shared" si="31"/>
        <v>3.88</v>
      </c>
      <c r="O818" t="s">
        <v>137</v>
      </c>
    </row>
    <row r="819" spans="9:15">
      <c r="I819" s="23">
        <v>42244</v>
      </c>
      <c r="J819" t="s">
        <v>137</v>
      </c>
      <c r="K819" t="s">
        <v>137</v>
      </c>
      <c r="L819" t="s">
        <v>137</v>
      </c>
      <c r="M819" t="s">
        <v>137</v>
      </c>
      <c r="N819">
        <f t="shared" si="31"/>
        <v>3.88</v>
      </c>
      <c r="O819" t="s">
        <v>137</v>
      </c>
    </row>
    <row r="820" spans="9:15">
      <c r="I820" s="23">
        <v>42248</v>
      </c>
      <c r="J820">
        <v>4.07</v>
      </c>
      <c r="K820">
        <v>4.09</v>
      </c>
      <c r="L820">
        <v>3.96</v>
      </c>
      <c r="M820">
        <v>4.01</v>
      </c>
      <c r="N820">
        <v>4.01</v>
      </c>
      <c r="O820">
        <v>6792200</v>
      </c>
    </row>
    <row r="821" spans="9:15">
      <c r="I821" s="23">
        <v>42249</v>
      </c>
      <c r="J821">
        <v>3.96</v>
      </c>
      <c r="K821">
        <v>4.12</v>
      </c>
      <c r="L821">
        <v>3.95</v>
      </c>
      <c r="M821">
        <v>4.0599999999999996</v>
      </c>
      <c r="N821">
        <v>4.0599999999999996</v>
      </c>
      <c r="O821">
        <v>7478000</v>
      </c>
    </row>
    <row r="822" spans="9:15">
      <c r="I822" s="23">
        <v>42250</v>
      </c>
      <c r="J822" t="s">
        <v>137</v>
      </c>
      <c r="K822" t="s">
        <v>137</v>
      </c>
      <c r="L822" t="s">
        <v>137</v>
      </c>
      <c r="M822" t="s">
        <v>137</v>
      </c>
      <c r="N822">
        <f t="shared" ref="N822:N823" si="32">N821</f>
        <v>4.0599999999999996</v>
      </c>
      <c r="O822" t="s">
        <v>137</v>
      </c>
    </row>
    <row r="823" spans="9:15">
      <c r="I823" s="23">
        <v>42251</v>
      </c>
      <c r="J823" t="s">
        <v>137</v>
      </c>
      <c r="K823" t="s">
        <v>137</v>
      </c>
      <c r="L823" t="s">
        <v>137</v>
      </c>
      <c r="M823" t="s">
        <v>137</v>
      </c>
      <c r="N823">
        <f t="shared" si="32"/>
        <v>4.0599999999999996</v>
      </c>
      <c r="O823" t="s">
        <v>137</v>
      </c>
    </row>
    <row r="824" spans="9:15">
      <c r="I824" s="23">
        <v>42254</v>
      </c>
      <c r="J824">
        <v>4.05</v>
      </c>
      <c r="K824">
        <v>4.07</v>
      </c>
      <c r="L824">
        <v>3.96</v>
      </c>
      <c r="M824">
        <v>4.01</v>
      </c>
      <c r="N824">
        <v>4.01</v>
      </c>
      <c r="O824">
        <v>2111400</v>
      </c>
    </row>
    <row r="825" spans="9:15">
      <c r="I825" s="23">
        <v>42255</v>
      </c>
      <c r="J825" t="s">
        <v>137</v>
      </c>
      <c r="K825" t="s">
        <v>137</v>
      </c>
      <c r="L825" t="s">
        <v>137</v>
      </c>
      <c r="M825" t="s">
        <v>137</v>
      </c>
      <c r="N825">
        <f t="shared" ref="N825:N830" si="33">N824</f>
        <v>4.01</v>
      </c>
      <c r="O825" t="s">
        <v>137</v>
      </c>
    </row>
    <row r="826" spans="9:15">
      <c r="I826" s="23">
        <v>42256</v>
      </c>
      <c r="J826" t="s">
        <v>137</v>
      </c>
      <c r="K826" t="s">
        <v>137</v>
      </c>
      <c r="L826" t="s">
        <v>137</v>
      </c>
      <c r="M826" t="s">
        <v>137</v>
      </c>
      <c r="N826">
        <f t="shared" si="33"/>
        <v>4.01</v>
      </c>
      <c r="O826" t="s">
        <v>137</v>
      </c>
    </row>
    <row r="827" spans="9:15">
      <c r="I827" s="23">
        <v>42257</v>
      </c>
      <c r="J827" t="s">
        <v>137</v>
      </c>
      <c r="K827" t="s">
        <v>137</v>
      </c>
      <c r="L827" t="s">
        <v>137</v>
      </c>
      <c r="M827" t="s">
        <v>137</v>
      </c>
      <c r="N827">
        <f t="shared" si="33"/>
        <v>4.01</v>
      </c>
      <c r="O827" t="s">
        <v>137</v>
      </c>
    </row>
    <row r="828" spans="9:15">
      <c r="I828" s="23">
        <v>42258</v>
      </c>
      <c r="J828" t="s">
        <v>137</v>
      </c>
      <c r="K828" t="s">
        <v>137</v>
      </c>
      <c r="L828" t="s">
        <v>137</v>
      </c>
      <c r="M828" t="s">
        <v>137</v>
      </c>
      <c r="N828">
        <f t="shared" si="33"/>
        <v>4.01</v>
      </c>
      <c r="O828" t="s">
        <v>137</v>
      </c>
    </row>
    <row r="829" spans="9:15">
      <c r="I829" s="23">
        <v>42261</v>
      </c>
      <c r="J829" t="s">
        <v>137</v>
      </c>
      <c r="K829" t="s">
        <v>137</v>
      </c>
      <c r="L829" t="s">
        <v>137</v>
      </c>
      <c r="M829" t="s">
        <v>137</v>
      </c>
      <c r="N829">
        <f t="shared" si="33"/>
        <v>4.01</v>
      </c>
      <c r="O829" t="s">
        <v>137</v>
      </c>
    </row>
    <row r="830" spans="9:15">
      <c r="I830" s="23">
        <v>42262</v>
      </c>
      <c r="J830" t="s">
        <v>137</v>
      </c>
      <c r="K830" t="s">
        <v>137</v>
      </c>
      <c r="L830" t="s">
        <v>137</v>
      </c>
      <c r="M830" t="s">
        <v>137</v>
      </c>
      <c r="N830">
        <f t="shared" si="33"/>
        <v>4.01</v>
      </c>
      <c r="O830" t="s">
        <v>137</v>
      </c>
    </row>
    <row r="831" spans="9:15">
      <c r="I831" s="23">
        <v>42264</v>
      </c>
      <c r="J831">
        <v>4.41</v>
      </c>
      <c r="K831">
        <v>4.41</v>
      </c>
      <c r="L831">
        <v>4.41</v>
      </c>
      <c r="M831">
        <v>4.41</v>
      </c>
      <c r="N831">
        <v>4.41</v>
      </c>
      <c r="O831">
        <v>0</v>
      </c>
    </row>
    <row r="832" spans="9:15">
      <c r="I832" s="23">
        <v>42265</v>
      </c>
      <c r="J832" t="s">
        <v>137</v>
      </c>
      <c r="K832" t="s">
        <v>137</v>
      </c>
      <c r="L832" t="s">
        <v>137</v>
      </c>
      <c r="M832" t="s">
        <v>137</v>
      </c>
      <c r="N832">
        <f t="shared" ref="N832:N834" si="34">N831</f>
        <v>4.41</v>
      </c>
      <c r="O832" t="s">
        <v>137</v>
      </c>
    </row>
    <row r="833" spans="9:15">
      <c r="I833" s="23">
        <v>42268</v>
      </c>
      <c r="J833" t="s">
        <v>137</v>
      </c>
      <c r="K833" t="s">
        <v>137</v>
      </c>
      <c r="L833" t="s">
        <v>137</v>
      </c>
      <c r="M833" t="s">
        <v>137</v>
      </c>
      <c r="N833">
        <f t="shared" si="34"/>
        <v>4.41</v>
      </c>
      <c r="O833" t="s">
        <v>137</v>
      </c>
    </row>
    <row r="834" spans="9:15">
      <c r="I834" s="23">
        <v>42269</v>
      </c>
      <c r="J834" t="s">
        <v>137</v>
      </c>
      <c r="K834" t="s">
        <v>137</v>
      </c>
      <c r="L834" t="s">
        <v>137</v>
      </c>
      <c r="M834" t="s">
        <v>137</v>
      </c>
      <c r="N834">
        <f t="shared" si="34"/>
        <v>4.41</v>
      </c>
      <c r="O834" t="s">
        <v>137</v>
      </c>
    </row>
    <row r="835" spans="9:15">
      <c r="I835" s="23">
        <v>42270</v>
      </c>
      <c r="J835">
        <v>4</v>
      </c>
      <c r="K835">
        <v>4.07</v>
      </c>
      <c r="L835">
        <v>3.97</v>
      </c>
      <c r="M835">
        <v>4.01</v>
      </c>
      <c r="N835">
        <v>4.01</v>
      </c>
      <c r="O835">
        <v>7370900</v>
      </c>
    </row>
    <row r="836" spans="9:15">
      <c r="I836" s="23">
        <v>42272</v>
      </c>
      <c r="J836" t="s">
        <v>137</v>
      </c>
      <c r="K836" t="s">
        <v>137</v>
      </c>
      <c r="L836" t="s">
        <v>137</v>
      </c>
      <c r="M836" t="s">
        <v>137</v>
      </c>
      <c r="N836">
        <f t="shared" ref="N836:N848" si="35">N835</f>
        <v>4.01</v>
      </c>
      <c r="O836" t="s">
        <v>137</v>
      </c>
    </row>
    <row r="837" spans="9:15">
      <c r="I837" s="23">
        <v>42275</v>
      </c>
      <c r="J837" t="s">
        <v>137</v>
      </c>
      <c r="K837" t="s">
        <v>137</v>
      </c>
      <c r="L837" t="s">
        <v>137</v>
      </c>
      <c r="M837" t="s">
        <v>137</v>
      </c>
      <c r="N837">
        <f t="shared" si="35"/>
        <v>4.01</v>
      </c>
      <c r="O837" t="s">
        <v>137</v>
      </c>
    </row>
    <row r="838" spans="9:15">
      <c r="I838" s="23">
        <v>42276</v>
      </c>
      <c r="J838" t="s">
        <v>137</v>
      </c>
      <c r="K838" t="s">
        <v>137</v>
      </c>
      <c r="L838" t="s">
        <v>137</v>
      </c>
      <c r="M838" t="s">
        <v>137</v>
      </c>
      <c r="N838">
        <f t="shared" si="35"/>
        <v>4.01</v>
      </c>
      <c r="O838" t="s">
        <v>137</v>
      </c>
    </row>
    <row r="839" spans="9:15">
      <c r="I839" s="23">
        <v>42277</v>
      </c>
      <c r="J839" t="s">
        <v>137</v>
      </c>
      <c r="K839" t="s">
        <v>137</v>
      </c>
      <c r="L839" t="s">
        <v>137</v>
      </c>
      <c r="M839" t="s">
        <v>137</v>
      </c>
      <c r="N839">
        <f t="shared" si="35"/>
        <v>4.01</v>
      </c>
      <c r="O839" t="s">
        <v>137</v>
      </c>
    </row>
    <row r="840" spans="9:15">
      <c r="I840" s="23">
        <v>42278</v>
      </c>
      <c r="J840" t="s">
        <v>137</v>
      </c>
      <c r="K840" t="s">
        <v>137</v>
      </c>
      <c r="L840" t="s">
        <v>137</v>
      </c>
      <c r="M840" t="s">
        <v>137</v>
      </c>
      <c r="N840">
        <f t="shared" si="35"/>
        <v>4.01</v>
      </c>
      <c r="O840" t="s">
        <v>137</v>
      </c>
    </row>
    <row r="841" spans="9:15">
      <c r="I841" s="23">
        <v>42279</v>
      </c>
      <c r="J841" t="s">
        <v>137</v>
      </c>
      <c r="K841" t="s">
        <v>137</v>
      </c>
      <c r="L841" t="s">
        <v>137</v>
      </c>
      <c r="M841" t="s">
        <v>137</v>
      </c>
      <c r="N841">
        <f t="shared" si="35"/>
        <v>4.01</v>
      </c>
      <c r="O841" t="s">
        <v>137</v>
      </c>
    </row>
    <row r="842" spans="9:15">
      <c r="I842" s="23">
        <v>42282</v>
      </c>
      <c r="J842" t="s">
        <v>137</v>
      </c>
      <c r="K842" t="s">
        <v>137</v>
      </c>
      <c r="L842" t="s">
        <v>137</v>
      </c>
      <c r="M842" t="s">
        <v>137</v>
      </c>
      <c r="N842">
        <f t="shared" si="35"/>
        <v>4.01</v>
      </c>
      <c r="O842" t="s">
        <v>137</v>
      </c>
    </row>
    <row r="843" spans="9:15">
      <c r="I843" s="23">
        <v>42283</v>
      </c>
      <c r="J843" t="s">
        <v>137</v>
      </c>
      <c r="K843" t="s">
        <v>137</v>
      </c>
      <c r="L843" t="s">
        <v>137</v>
      </c>
      <c r="M843" t="s">
        <v>137</v>
      </c>
      <c r="N843">
        <f t="shared" si="35"/>
        <v>4.01</v>
      </c>
      <c r="O843" t="s">
        <v>137</v>
      </c>
    </row>
    <row r="844" spans="9:15">
      <c r="I844" s="23">
        <v>42284</v>
      </c>
      <c r="J844" t="s">
        <v>137</v>
      </c>
      <c r="K844" t="s">
        <v>137</v>
      </c>
      <c r="L844" t="s">
        <v>137</v>
      </c>
      <c r="M844" t="s">
        <v>137</v>
      </c>
      <c r="N844">
        <f t="shared" si="35"/>
        <v>4.01</v>
      </c>
      <c r="O844" t="s">
        <v>137</v>
      </c>
    </row>
    <row r="845" spans="9:15">
      <c r="I845" s="23">
        <v>42285</v>
      </c>
      <c r="J845" t="s">
        <v>137</v>
      </c>
      <c r="K845" t="s">
        <v>137</v>
      </c>
      <c r="L845" t="s">
        <v>137</v>
      </c>
      <c r="M845" t="s">
        <v>137</v>
      </c>
      <c r="N845">
        <f t="shared" si="35"/>
        <v>4.01</v>
      </c>
      <c r="O845" t="s">
        <v>137</v>
      </c>
    </row>
    <row r="846" spans="9:15">
      <c r="I846" s="23">
        <v>42286</v>
      </c>
      <c r="J846" t="s">
        <v>137</v>
      </c>
      <c r="K846" t="s">
        <v>137</v>
      </c>
      <c r="L846" t="s">
        <v>137</v>
      </c>
      <c r="M846" t="s">
        <v>137</v>
      </c>
      <c r="N846">
        <f t="shared" si="35"/>
        <v>4.01</v>
      </c>
      <c r="O846" t="s">
        <v>137</v>
      </c>
    </row>
    <row r="847" spans="9:15">
      <c r="I847" s="23">
        <v>42289</v>
      </c>
      <c r="J847" t="s">
        <v>137</v>
      </c>
      <c r="K847" t="s">
        <v>137</v>
      </c>
      <c r="L847" t="s">
        <v>137</v>
      </c>
      <c r="M847" t="s">
        <v>137</v>
      </c>
      <c r="N847">
        <f t="shared" si="35"/>
        <v>4.01</v>
      </c>
      <c r="O847" t="s">
        <v>137</v>
      </c>
    </row>
    <row r="848" spans="9:15">
      <c r="I848" s="23">
        <v>42290</v>
      </c>
      <c r="J848" t="s">
        <v>137</v>
      </c>
      <c r="K848" t="s">
        <v>137</v>
      </c>
      <c r="L848" t="s">
        <v>137</v>
      </c>
      <c r="M848" t="s">
        <v>137</v>
      </c>
      <c r="N848">
        <f t="shared" si="35"/>
        <v>4.01</v>
      </c>
      <c r="O848" t="s">
        <v>137</v>
      </c>
    </row>
    <row r="849" spans="9:15">
      <c r="I849" s="23">
        <v>42292</v>
      </c>
      <c r="J849">
        <v>4.4000000000000004</v>
      </c>
      <c r="K849">
        <v>4.4000000000000004</v>
      </c>
      <c r="L849">
        <v>4.4000000000000004</v>
      </c>
      <c r="M849">
        <v>4.4000000000000004</v>
      </c>
      <c r="N849">
        <v>4.4000000000000004</v>
      </c>
      <c r="O849">
        <v>0</v>
      </c>
    </row>
    <row r="850" spans="9:15">
      <c r="I850" s="23">
        <v>42293</v>
      </c>
      <c r="J850" t="s">
        <v>137</v>
      </c>
      <c r="K850" t="s">
        <v>137</v>
      </c>
      <c r="L850" t="s">
        <v>137</v>
      </c>
      <c r="M850" t="s">
        <v>137</v>
      </c>
      <c r="N850">
        <f t="shared" ref="N850:N859" si="36">N849</f>
        <v>4.4000000000000004</v>
      </c>
      <c r="O850" t="s">
        <v>137</v>
      </c>
    </row>
    <row r="851" spans="9:15">
      <c r="I851" s="23">
        <v>42296</v>
      </c>
      <c r="J851" t="s">
        <v>137</v>
      </c>
      <c r="K851" t="s">
        <v>137</v>
      </c>
      <c r="L851" t="s">
        <v>137</v>
      </c>
      <c r="M851" t="s">
        <v>137</v>
      </c>
      <c r="N851">
        <f t="shared" si="36"/>
        <v>4.4000000000000004</v>
      </c>
      <c r="O851" t="s">
        <v>137</v>
      </c>
    </row>
    <row r="852" spans="9:15">
      <c r="I852" s="23">
        <v>42297</v>
      </c>
      <c r="J852" t="s">
        <v>137</v>
      </c>
      <c r="K852" t="s">
        <v>137</v>
      </c>
      <c r="L852" t="s">
        <v>137</v>
      </c>
      <c r="M852" t="s">
        <v>137</v>
      </c>
      <c r="N852">
        <f t="shared" si="36"/>
        <v>4.4000000000000004</v>
      </c>
      <c r="O852" t="s">
        <v>137</v>
      </c>
    </row>
    <row r="853" spans="9:15">
      <c r="I853" s="23">
        <v>42298</v>
      </c>
      <c r="J853" t="s">
        <v>137</v>
      </c>
      <c r="K853" t="s">
        <v>137</v>
      </c>
      <c r="L853" t="s">
        <v>137</v>
      </c>
      <c r="M853" t="s">
        <v>137</v>
      </c>
      <c r="N853">
        <f t="shared" si="36"/>
        <v>4.4000000000000004</v>
      </c>
      <c r="O853" t="s">
        <v>137</v>
      </c>
    </row>
    <row r="854" spans="9:15">
      <c r="I854" s="23">
        <v>42299</v>
      </c>
      <c r="J854" t="s">
        <v>137</v>
      </c>
      <c r="K854" t="s">
        <v>137</v>
      </c>
      <c r="L854" t="s">
        <v>137</v>
      </c>
      <c r="M854" t="s">
        <v>137</v>
      </c>
      <c r="N854">
        <f t="shared" si="36"/>
        <v>4.4000000000000004</v>
      </c>
      <c r="O854" t="s">
        <v>137</v>
      </c>
    </row>
    <row r="855" spans="9:15">
      <c r="I855" s="23">
        <v>42300</v>
      </c>
      <c r="J855" t="s">
        <v>137</v>
      </c>
      <c r="K855" t="s">
        <v>137</v>
      </c>
      <c r="L855" t="s">
        <v>137</v>
      </c>
      <c r="M855" t="s">
        <v>137</v>
      </c>
      <c r="N855">
        <f t="shared" si="36"/>
        <v>4.4000000000000004</v>
      </c>
      <c r="O855" t="s">
        <v>137</v>
      </c>
    </row>
    <row r="856" spans="9:15">
      <c r="I856" s="23">
        <v>42303</v>
      </c>
      <c r="J856" t="s">
        <v>137</v>
      </c>
      <c r="K856" t="s">
        <v>137</v>
      </c>
      <c r="L856" t="s">
        <v>137</v>
      </c>
      <c r="M856" t="s">
        <v>137</v>
      </c>
      <c r="N856">
        <f t="shared" si="36"/>
        <v>4.4000000000000004</v>
      </c>
      <c r="O856" t="s">
        <v>137</v>
      </c>
    </row>
    <row r="857" spans="9:15">
      <c r="I857" s="23">
        <v>42304</v>
      </c>
      <c r="J857" t="s">
        <v>137</v>
      </c>
      <c r="K857" t="s">
        <v>137</v>
      </c>
      <c r="L857" t="s">
        <v>137</v>
      </c>
      <c r="M857" t="s">
        <v>137</v>
      </c>
      <c r="N857">
        <f t="shared" si="36"/>
        <v>4.4000000000000004</v>
      </c>
      <c r="O857" t="s">
        <v>137</v>
      </c>
    </row>
    <row r="858" spans="9:15">
      <c r="I858" s="23">
        <v>42305</v>
      </c>
      <c r="J858" t="s">
        <v>137</v>
      </c>
      <c r="K858" t="s">
        <v>137</v>
      </c>
      <c r="L858" t="s">
        <v>137</v>
      </c>
      <c r="M858" t="s">
        <v>137</v>
      </c>
      <c r="N858">
        <f t="shared" si="36"/>
        <v>4.4000000000000004</v>
      </c>
      <c r="O858" t="s">
        <v>137</v>
      </c>
    </row>
    <row r="859" spans="9:15">
      <c r="I859" s="23">
        <v>42306</v>
      </c>
      <c r="J859" t="s">
        <v>137</v>
      </c>
      <c r="K859" t="s">
        <v>137</v>
      </c>
      <c r="L859" t="s">
        <v>137</v>
      </c>
      <c r="M859" t="s">
        <v>137</v>
      </c>
      <c r="N859">
        <f t="shared" si="36"/>
        <v>4.4000000000000004</v>
      </c>
      <c r="O859" t="s">
        <v>137</v>
      </c>
    </row>
    <row r="860" spans="9:15">
      <c r="I860" s="23">
        <v>42307</v>
      </c>
      <c r="J860">
        <v>4.2699999999999996</v>
      </c>
      <c r="K860">
        <v>4.3499999999999996</v>
      </c>
      <c r="L860">
        <v>4.25</v>
      </c>
      <c r="M860">
        <v>4.3</v>
      </c>
      <c r="N860">
        <v>4.3</v>
      </c>
      <c r="O860">
        <v>3412300</v>
      </c>
    </row>
    <row r="861" spans="9:15">
      <c r="I861" s="23">
        <v>42310</v>
      </c>
      <c r="J861">
        <v>4.33</v>
      </c>
      <c r="K861">
        <v>4.33</v>
      </c>
      <c r="L861">
        <v>4.3</v>
      </c>
      <c r="M861">
        <v>4.32</v>
      </c>
      <c r="N861">
        <v>4.32</v>
      </c>
      <c r="O861">
        <v>2340000</v>
      </c>
    </row>
    <row r="862" spans="9:15">
      <c r="I862" s="23">
        <v>42311</v>
      </c>
      <c r="J862">
        <v>4.33</v>
      </c>
      <c r="K862">
        <v>4.38</v>
      </c>
      <c r="L862">
        <v>4.3</v>
      </c>
      <c r="M862">
        <v>4.3499999999999996</v>
      </c>
      <c r="N862">
        <v>4.3499999999999996</v>
      </c>
      <c r="O862">
        <v>3588000</v>
      </c>
    </row>
    <row r="863" spans="9:15">
      <c r="I863" s="23">
        <v>42312</v>
      </c>
      <c r="J863">
        <v>4.3600000000000003</v>
      </c>
      <c r="K863">
        <v>4.4800000000000004</v>
      </c>
      <c r="L863">
        <v>4.3600000000000003</v>
      </c>
      <c r="M863">
        <v>4.4800000000000004</v>
      </c>
      <c r="N863">
        <v>4.4800000000000004</v>
      </c>
      <c r="O863">
        <v>3493900</v>
      </c>
    </row>
    <row r="864" spans="9:15">
      <c r="I864" s="23">
        <v>42313</v>
      </c>
      <c r="J864">
        <v>4.3899999999999997</v>
      </c>
      <c r="K864">
        <v>4.4800000000000004</v>
      </c>
      <c r="L864">
        <v>4.3899999999999997</v>
      </c>
      <c r="M864">
        <v>4.4400000000000004</v>
      </c>
      <c r="N864">
        <v>4.4400000000000004</v>
      </c>
      <c r="O864">
        <v>1844100</v>
      </c>
    </row>
    <row r="865" spans="9:15">
      <c r="I865" s="23">
        <v>42314</v>
      </c>
      <c r="J865">
        <v>4.41</v>
      </c>
      <c r="K865">
        <v>4.4800000000000004</v>
      </c>
      <c r="L865">
        <v>4.38</v>
      </c>
      <c r="M865">
        <v>4.38</v>
      </c>
      <c r="N865">
        <v>4.38</v>
      </c>
      <c r="O865">
        <v>1403700</v>
      </c>
    </row>
    <row r="866" spans="9:15">
      <c r="I866" s="23">
        <v>42317</v>
      </c>
      <c r="J866">
        <v>4.41</v>
      </c>
      <c r="K866">
        <v>4.41</v>
      </c>
      <c r="L866">
        <v>4.3499999999999996</v>
      </c>
      <c r="M866">
        <v>4.38</v>
      </c>
      <c r="N866">
        <v>4.38</v>
      </c>
      <c r="O866">
        <v>1096700</v>
      </c>
    </row>
    <row r="867" spans="9:15">
      <c r="I867" s="23">
        <v>42319</v>
      </c>
      <c r="J867">
        <v>4.38</v>
      </c>
      <c r="K867">
        <v>4.3899999999999997</v>
      </c>
      <c r="L867">
        <v>4.3</v>
      </c>
      <c r="M867">
        <v>4.33</v>
      </c>
      <c r="N867">
        <v>4.33</v>
      </c>
      <c r="O867">
        <v>3262900</v>
      </c>
    </row>
    <row r="868" spans="9:15">
      <c r="I868" s="23">
        <v>42320</v>
      </c>
      <c r="J868">
        <v>4.3</v>
      </c>
      <c r="K868">
        <v>4.3600000000000003</v>
      </c>
      <c r="L868">
        <v>4.3</v>
      </c>
      <c r="M868">
        <v>4.3499999999999996</v>
      </c>
      <c r="N868">
        <v>4.3499999999999996</v>
      </c>
      <c r="O868">
        <v>2849100</v>
      </c>
    </row>
    <row r="869" spans="9:15">
      <c r="I869" s="23">
        <v>42321</v>
      </c>
      <c r="J869">
        <v>4.32</v>
      </c>
      <c r="K869">
        <v>4.32</v>
      </c>
      <c r="L869">
        <v>4.28</v>
      </c>
      <c r="M869">
        <v>4.29</v>
      </c>
      <c r="N869">
        <v>4.29</v>
      </c>
      <c r="O869">
        <v>2051100</v>
      </c>
    </row>
    <row r="870" spans="9:15">
      <c r="I870" s="23">
        <v>42324</v>
      </c>
      <c r="J870">
        <v>4.26</v>
      </c>
      <c r="K870">
        <v>4.29</v>
      </c>
      <c r="L870">
        <v>4.22</v>
      </c>
      <c r="M870">
        <v>4.22</v>
      </c>
      <c r="N870">
        <v>4.22</v>
      </c>
      <c r="O870">
        <v>2473700</v>
      </c>
    </row>
    <row r="871" spans="9:15">
      <c r="I871" s="23">
        <v>42325</v>
      </c>
      <c r="J871">
        <v>4.24</v>
      </c>
      <c r="K871">
        <v>4.3600000000000003</v>
      </c>
      <c r="L871">
        <v>4.24</v>
      </c>
      <c r="M871">
        <v>4.24</v>
      </c>
      <c r="N871">
        <v>4.24</v>
      </c>
      <c r="O871">
        <v>2354800</v>
      </c>
    </row>
    <row r="872" spans="9:15">
      <c r="I872" s="23">
        <v>42326</v>
      </c>
      <c r="J872">
        <v>4.24</v>
      </c>
      <c r="K872">
        <v>4.3</v>
      </c>
      <c r="L872">
        <v>4.21</v>
      </c>
      <c r="M872">
        <v>4.21</v>
      </c>
      <c r="N872">
        <v>4.21</v>
      </c>
      <c r="O872">
        <v>1234800</v>
      </c>
    </row>
    <row r="873" spans="9:15">
      <c r="I873" s="23">
        <v>42327</v>
      </c>
      <c r="J873">
        <v>4.25</v>
      </c>
      <c r="K873">
        <v>4.26</v>
      </c>
      <c r="L873">
        <v>4.2</v>
      </c>
      <c r="M873">
        <v>4.2</v>
      </c>
      <c r="N873">
        <v>4.2</v>
      </c>
      <c r="O873">
        <v>2137400</v>
      </c>
    </row>
    <row r="874" spans="9:15">
      <c r="I874" s="23">
        <v>42328</v>
      </c>
      <c r="J874">
        <v>4.22</v>
      </c>
      <c r="K874">
        <v>4.29</v>
      </c>
      <c r="L874">
        <v>4.21</v>
      </c>
      <c r="M874">
        <v>4.26</v>
      </c>
      <c r="N874">
        <v>4.26</v>
      </c>
      <c r="O874">
        <v>1882700</v>
      </c>
    </row>
    <row r="875" spans="9:15">
      <c r="I875" s="23">
        <v>42331</v>
      </c>
      <c r="J875">
        <v>4.25</v>
      </c>
      <c r="K875">
        <v>4.3</v>
      </c>
      <c r="L875">
        <v>4.22</v>
      </c>
      <c r="M875">
        <v>4.2300000000000004</v>
      </c>
      <c r="N875">
        <v>4.2300000000000004</v>
      </c>
      <c r="O875">
        <v>1450800</v>
      </c>
    </row>
    <row r="876" spans="9:15">
      <c r="I876" s="23">
        <v>42332</v>
      </c>
      <c r="J876">
        <v>4.2300000000000004</v>
      </c>
      <c r="K876">
        <v>4.3899999999999997</v>
      </c>
      <c r="L876">
        <v>4.2300000000000004</v>
      </c>
      <c r="M876">
        <v>4.3499999999999996</v>
      </c>
      <c r="N876">
        <v>4.3499999999999996</v>
      </c>
      <c r="O876">
        <v>2882400</v>
      </c>
    </row>
    <row r="877" spans="9:15">
      <c r="I877" s="23">
        <v>42333</v>
      </c>
      <c r="J877">
        <v>4.29</v>
      </c>
      <c r="K877">
        <v>4.4000000000000004</v>
      </c>
      <c r="L877">
        <v>4.29</v>
      </c>
      <c r="M877">
        <v>4.38</v>
      </c>
      <c r="N877">
        <v>4.38</v>
      </c>
      <c r="O877">
        <v>1697800</v>
      </c>
    </row>
    <row r="878" spans="9:15">
      <c r="I878" s="23">
        <v>42334</v>
      </c>
      <c r="J878">
        <v>4.37</v>
      </c>
      <c r="K878">
        <v>4.42</v>
      </c>
      <c r="L878">
        <v>4.3099999999999996</v>
      </c>
      <c r="M878">
        <v>4.3099999999999996</v>
      </c>
      <c r="N878">
        <v>4.3099999999999996</v>
      </c>
      <c r="O878">
        <v>1378200</v>
      </c>
    </row>
    <row r="879" spans="9:15">
      <c r="I879" s="23">
        <v>42335</v>
      </c>
      <c r="J879">
        <v>4.32</v>
      </c>
      <c r="K879">
        <v>4.3899999999999997</v>
      </c>
      <c r="L879">
        <v>4.32</v>
      </c>
      <c r="M879">
        <v>4.38</v>
      </c>
      <c r="N879">
        <v>4.38</v>
      </c>
      <c r="O879">
        <v>1016400</v>
      </c>
    </row>
    <row r="880" spans="9:15">
      <c r="I880" s="23">
        <v>42338</v>
      </c>
      <c r="J880">
        <v>4.38</v>
      </c>
      <c r="K880">
        <v>4.4000000000000004</v>
      </c>
      <c r="L880">
        <v>4.26</v>
      </c>
      <c r="M880">
        <v>4.4000000000000004</v>
      </c>
      <c r="N880">
        <v>4.4000000000000004</v>
      </c>
      <c r="O880">
        <v>10975500</v>
      </c>
    </row>
    <row r="881" spans="9:15">
      <c r="I881" s="23">
        <v>42339</v>
      </c>
      <c r="J881">
        <v>4.41</v>
      </c>
      <c r="K881">
        <v>4.41</v>
      </c>
      <c r="L881">
        <v>4.28</v>
      </c>
      <c r="M881">
        <v>4.4000000000000004</v>
      </c>
      <c r="N881">
        <v>4.4000000000000004</v>
      </c>
      <c r="O881">
        <v>4316500</v>
      </c>
    </row>
    <row r="882" spans="9:15">
      <c r="I882" s="23">
        <v>42340</v>
      </c>
      <c r="J882">
        <v>4.33</v>
      </c>
      <c r="K882">
        <v>4.3899999999999997</v>
      </c>
      <c r="L882">
        <v>4.33</v>
      </c>
      <c r="M882">
        <v>4.34</v>
      </c>
      <c r="N882">
        <v>4.34</v>
      </c>
      <c r="O882">
        <v>1783400</v>
      </c>
    </row>
    <row r="883" spans="9:15">
      <c r="I883" s="23">
        <v>42341</v>
      </c>
      <c r="J883">
        <v>4.34</v>
      </c>
      <c r="K883">
        <v>4.37</v>
      </c>
      <c r="L883">
        <v>4.32</v>
      </c>
      <c r="M883">
        <v>4.3499999999999996</v>
      </c>
      <c r="N883">
        <v>4.3499999999999996</v>
      </c>
      <c r="O883">
        <v>1553500</v>
      </c>
    </row>
    <row r="884" spans="9:15">
      <c r="I884" s="23">
        <v>42342</v>
      </c>
      <c r="J884">
        <v>4.33</v>
      </c>
      <c r="K884">
        <v>4.34</v>
      </c>
      <c r="L884">
        <v>4.3</v>
      </c>
      <c r="M884">
        <v>4.3</v>
      </c>
      <c r="N884">
        <v>4.3</v>
      </c>
      <c r="O884">
        <v>2745600</v>
      </c>
    </row>
    <row r="885" spans="9:15">
      <c r="I885" s="23">
        <v>42345</v>
      </c>
      <c r="J885">
        <v>4.33</v>
      </c>
      <c r="K885">
        <v>4.38</v>
      </c>
      <c r="L885">
        <v>4.3099999999999996</v>
      </c>
      <c r="M885">
        <v>4.3099999999999996</v>
      </c>
      <c r="N885">
        <v>4.3099999999999996</v>
      </c>
      <c r="O885">
        <v>1382900</v>
      </c>
    </row>
    <row r="886" spans="9:15">
      <c r="I886" s="23">
        <v>42346</v>
      </c>
      <c r="J886">
        <v>4.3099999999999996</v>
      </c>
      <c r="K886">
        <v>4.34</v>
      </c>
      <c r="L886">
        <v>4.29</v>
      </c>
      <c r="M886">
        <v>4.33</v>
      </c>
      <c r="N886">
        <v>4.33</v>
      </c>
      <c r="O886">
        <v>2518500</v>
      </c>
    </row>
    <row r="887" spans="9:15">
      <c r="I887" s="23">
        <v>42347</v>
      </c>
      <c r="J887">
        <v>4.33</v>
      </c>
      <c r="K887">
        <v>4.3499999999999996</v>
      </c>
      <c r="L887">
        <v>4.2699999999999996</v>
      </c>
      <c r="M887">
        <v>4.2699999999999996</v>
      </c>
      <c r="N887">
        <v>4.2699999999999996</v>
      </c>
      <c r="O887">
        <v>1641300</v>
      </c>
    </row>
    <row r="888" spans="9:15">
      <c r="I888" s="23">
        <v>42348</v>
      </c>
      <c r="J888">
        <v>4.2699999999999996</v>
      </c>
      <c r="K888">
        <v>4.29</v>
      </c>
      <c r="L888">
        <v>4.22</v>
      </c>
      <c r="M888">
        <v>4.22</v>
      </c>
      <c r="N888">
        <v>4.22</v>
      </c>
      <c r="O888">
        <v>3077300</v>
      </c>
    </row>
    <row r="889" spans="9:15">
      <c r="I889" s="23">
        <v>42349</v>
      </c>
      <c r="J889">
        <v>4.2300000000000004</v>
      </c>
      <c r="K889">
        <v>4.25</v>
      </c>
      <c r="L889">
        <v>4.2</v>
      </c>
      <c r="M889">
        <v>4.22</v>
      </c>
      <c r="N889">
        <v>4.22</v>
      </c>
      <c r="O889">
        <v>3899000</v>
      </c>
    </row>
    <row r="890" spans="9:15">
      <c r="I890" s="23">
        <v>42352</v>
      </c>
      <c r="J890">
        <v>4.2</v>
      </c>
      <c r="K890">
        <v>4.25</v>
      </c>
      <c r="L890">
        <v>4.16</v>
      </c>
      <c r="M890">
        <v>4.2</v>
      </c>
      <c r="N890">
        <v>4.2</v>
      </c>
      <c r="O890">
        <v>3139800</v>
      </c>
    </row>
    <row r="891" spans="9:15">
      <c r="I891" s="23">
        <v>42353</v>
      </c>
      <c r="J891">
        <v>4.18</v>
      </c>
      <c r="K891">
        <v>4.1900000000000004</v>
      </c>
      <c r="L891">
        <v>4.1399999999999997</v>
      </c>
      <c r="M891">
        <v>4.1399999999999997</v>
      </c>
      <c r="N891">
        <v>4.1399999999999997</v>
      </c>
      <c r="O891">
        <v>4692000</v>
      </c>
    </row>
    <row r="892" spans="9:15">
      <c r="I892" s="23">
        <v>42354</v>
      </c>
      <c r="J892">
        <v>4.16</v>
      </c>
      <c r="K892">
        <v>4.2</v>
      </c>
      <c r="L892">
        <v>4.12</v>
      </c>
      <c r="M892">
        <v>4.12</v>
      </c>
      <c r="N892">
        <v>4.12</v>
      </c>
      <c r="O892">
        <v>3122400</v>
      </c>
    </row>
    <row r="893" spans="9:15">
      <c r="I893" s="23">
        <v>42355</v>
      </c>
      <c r="J893">
        <v>4.1399999999999997</v>
      </c>
      <c r="K893">
        <v>4.1900000000000004</v>
      </c>
      <c r="L893">
        <v>4.12</v>
      </c>
      <c r="M893">
        <v>4.16</v>
      </c>
      <c r="N893">
        <v>4.16</v>
      </c>
      <c r="O893">
        <v>6494400</v>
      </c>
    </row>
    <row r="894" spans="9:15">
      <c r="I894" s="23">
        <v>42356</v>
      </c>
      <c r="J894">
        <v>4.1500000000000004</v>
      </c>
      <c r="K894">
        <v>4.18</v>
      </c>
      <c r="L894">
        <v>4.1100000000000003</v>
      </c>
      <c r="M894">
        <v>4.18</v>
      </c>
      <c r="N894">
        <v>4.18</v>
      </c>
      <c r="O894">
        <v>7321600</v>
      </c>
    </row>
    <row r="895" spans="9:15">
      <c r="I895" s="23">
        <v>42359</v>
      </c>
      <c r="J895">
        <v>4.1500000000000004</v>
      </c>
      <c r="K895">
        <v>4.1900000000000004</v>
      </c>
      <c r="L895">
        <v>4.0999999999999996</v>
      </c>
      <c r="M895">
        <v>4.1500000000000004</v>
      </c>
      <c r="N895">
        <v>4.1500000000000004</v>
      </c>
      <c r="O895">
        <v>2426700</v>
      </c>
    </row>
    <row r="896" spans="9:15">
      <c r="I896" s="23">
        <v>42360</v>
      </c>
      <c r="J896">
        <v>4.16</v>
      </c>
      <c r="K896">
        <v>4.2</v>
      </c>
      <c r="L896">
        <v>4.1399999999999997</v>
      </c>
      <c r="M896">
        <v>4.2</v>
      </c>
      <c r="N896">
        <v>4.2</v>
      </c>
      <c r="O896">
        <v>1888800</v>
      </c>
    </row>
    <row r="897" spans="9:15">
      <c r="I897" s="23">
        <v>42361</v>
      </c>
      <c r="J897">
        <v>4.22</v>
      </c>
      <c r="K897">
        <v>4.38</v>
      </c>
      <c r="L897">
        <v>4.2</v>
      </c>
      <c r="M897">
        <v>4.3899999999999997</v>
      </c>
      <c r="N897">
        <v>4.3899999999999997</v>
      </c>
      <c r="O897">
        <v>2616000</v>
      </c>
    </row>
    <row r="898" spans="9:15">
      <c r="I898" s="23">
        <v>42366</v>
      </c>
      <c r="J898">
        <v>4.3899999999999997</v>
      </c>
      <c r="K898">
        <v>4.4000000000000004</v>
      </c>
      <c r="L898">
        <v>4.3499999999999996</v>
      </c>
      <c r="M898">
        <v>4.38</v>
      </c>
      <c r="N898">
        <v>4.38</v>
      </c>
      <c r="O898">
        <v>2153700</v>
      </c>
    </row>
    <row r="899" spans="9:15">
      <c r="I899" s="23">
        <v>42367</v>
      </c>
      <c r="J899">
        <v>4.3899999999999997</v>
      </c>
      <c r="K899">
        <v>4.42</v>
      </c>
      <c r="L899">
        <v>4.32</v>
      </c>
      <c r="M899">
        <v>4.3899999999999997</v>
      </c>
      <c r="N899">
        <v>4.3899999999999997</v>
      </c>
      <c r="O899">
        <v>3230000</v>
      </c>
    </row>
    <row r="900" spans="9:15">
      <c r="I900" s="23">
        <v>42368</v>
      </c>
      <c r="J900" t="s">
        <v>137</v>
      </c>
      <c r="K900" t="s">
        <v>137</v>
      </c>
      <c r="L900" t="s">
        <v>137</v>
      </c>
      <c r="M900" t="s">
        <v>137</v>
      </c>
      <c r="N900">
        <f>N899</f>
        <v>4.3899999999999997</v>
      </c>
      <c r="O900" t="s">
        <v>137</v>
      </c>
    </row>
    <row r="901" spans="9:15">
      <c r="I901" s="23">
        <v>42369</v>
      </c>
      <c r="J901">
        <v>4.42</v>
      </c>
      <c r="K901">
        <v>4.42</v>
      </c>
      <c r="L901">
        <v>4.34</v>
      </c>
      <c r="M901">
        <v>4.38</v>
      </c>
      <c r="N901">
        <v>4.38</v>
      </c>
      <c r="O901">
        <v>1044600</v>
      </c>
    </row>
    <row r="902" spans="9:15">
      <c r="I902" s="23">
        <v>42373</v>
      </c>
      <c r="J902">
        <v>4.38</v>
      </c>
      <c r="K902">
        <v>4.38</v>
      </c>
      <c r="L902">
        <v>4.18</v>
      </c>
      <c r="M902">
        <v>4.18</v>
      </c>
      <c r="N902">
        <v>4.18</v>
      </c>
      <c r="O902">
        <v>1975000</v>
      </c>
    </row>
    <row r="903" spans="9:15">
      <c r="I903" s="23">
        <v>42374</v>
      </c>
      <c r="J903">
        <v>4.18</v>
      </c>
      <c r="K903">
        <v>4.25</v>
      </c>
      <c r="L903">
        <v>4.1500000000000004</v>
      </c>
      <c r="M903">
        <v>4.16</v>
      </c>
      <c r="N903">
        <v>4.16</v>
      </c>
      <c r="O903">
        <v>3827800</v>
      </c>
    </row>
    <row r="904" spans="9:15">
      <c r="I904" s="23">
        <v>42375</v>
      </c>
      <c r="J904">
        <v>4.18</v>
      </c>
      <c r="K904">
        <v>4.21</v>
      </c>
      <c r="L904">
        <v>4.1500000000000004</v>
      </c>
      <c r="M904">
        <v>4.16</v>
      </c>
      <c r="N904">
        <v>4.16</v>
      </c>
      <c r="O904">
        <v>6261500</v>
      </c>
    </row>
    <row r="905" spans="9:15">
      <c r="I905" s="23">
        <v>42376</v>
      </c>
      <c r="J905">
        <v>4.16</v>
      </c>
      <c r="K905">
        <v>4.22</v>
      </c>
      <c r="L905">
        <v>4.0999999999999996</v>
      </c>
      <c r="M905">
        <v>4.0999999999999996</v>
      </c>
      <c r="N905">
        <v>4.0999999999999996</v>
      </c>
      <c r="O905">
        <v>5864400</v>
      </c>
    </row>
    <row r="906" spans="9:15">
      <c r="I906" s="23">
        <v>42377</v>
      </c>
      <c r="J906">
        <v>4.1100000000000003</v>
      </c>
      <c r="K906">
        <v>4.21</v>
      </c>
      <c r="L906">
        <v>4.09</v>
      </c>
      <c r="M906">
        <v>4.18</v>
      </c>
      <c r="N906">
        <v>4.18</v>
      </c>
      <c r="O906">
        <v>3147400</v>
      </c>
    </row>
    <row r="907" spans="9:15">
      <c r="I907" s="23">
        <v>42380</v>
      </c>
      <c r="J907">
        <v>4.17</v>
      </c>
      <c r="K907">
        <v>4.2</v>
      </c>
      <c r="L907">
        <v>4.12</v>
      </c>
      <c r="M907">
        <v>4.1399999999999997</v>
      </c>
      <c r="N907">
        <v>4.1399999999999997</v>
      </c>
      <c r="O907">
        <v>2826600</v>
      </c>
    </row>
    <row r="908" spans="9:15">
      <c r="I908" s="23">
        <v>42381</v>
      </c>
      <c r="J908">
        <v>4.1399999999999997</v>
      </c>
      <c r="K908">
        <v>4.2</v>
      </c>
      <c r="L908">
        <v>4.1399999999999997</v>
      </c>
      <c r="M908">
        <v>4.1500000000000004</v>
      </c>
      <c r="N908">
        <v>4.1500000000000004</v>
      </c>
      <c r="O908">
        <v>3795400</v>
      </c>
    </row>
    <row r="909" spans="9:15">
      <c r="I909" s="23">
        <v>42382</v>
      </c>
      <c r="J909">
        <v>4.17</v>
      </c>
      <c r="K909">
        <v>4.21</v>
      </c>
      <c r="L909">
        <v>4.17</v>
      </c>
      <c r="M909">
        <v>4.21</v>
      </c>
      <c r="N909">
        <v>4.21</v>
      </c>
      <c r="O909">
        <v>1457200</v>
      </c>
    </row>
    <row r="910" spans="9:15">
      <c r="I910" s="23">
        <v>42383</v>
      </c>
      <c r="J910">
        <v>4.1900000000000004</v>
      </c>
      <c r="K910">
        <v>4.2</v>
      </c>
      <c r="L910">
        <v>4.13</v>
      </c>
      <c r="M910">
        <v>4.13</v>
      </c>
      <c r="N910">
        <v>4.13</v>
      </c>
      <c r="O910">
        <v>1837300</v>
      </c>
    </row>
    <row r="911" spans="9:15">
      <c r="I911" s="23">
        <v>42384</v>
      </c>
      <c r="J911">
        <v>4.1500000000000004</v>
      </c>
      <c r="K911">
        <v>4.2</v>
      </c>
      <c r="L911">
        <v>4.1399999999999997</v>
      </c>
      <c r="M911">
        <v>4.1500000000000004</v>
      </c>
      <c r="N911">
        <v>4.1500000000000004</v>
      </c>
      <c r="O911">
        <v>3229200</v>
      </c>
    </row>
    <row r="912" spans="9:15">
      <c r="I912" s="23">
        <v>42387</v>
      </c>
      <c r="J912">
        <v>4.13</v>
      </c>
      <c r="K912">
        <v>4.1399999999999997</v>
      </c>
      <c r="L912">
        <v>4.08</v>
      </c>
      <c r="M912">
        <v>4.1100000000000003</v>
      </c>
      <c r="N912">
        <v>4.1100000000000003</v>
      </c>
      <c r="O912">
        <v>3199000</v>
      </c>
    </row>
    <row r="913" spans="9:15">
      <c r="I913" s="23">
        <v>42388</v>
      </c>
      <c r="J913">
        <v>4.1100000000000003</v>
      </c>
      <c r="K913">
        <v>4.1900000000000004</v>
      </c>
      <c r="L913">
        <v>4.1100000000000003</v>
      </c>
      <c r="M913">
        <v>4.16</v>
      </c>
      <c r="N913">
        <v>4.16</v>
      </c>
      <c r="O913">
        <v>1098400</v>
      </c>
    </row>
    <row r="914" spans="9:15">
      <c r="I914" s="23">
        <v>42389</v>
      </c>
      <c r="J914">
        <v>4.16</v>
      </c>
      <c r="K914">
        <v>4.1900000000000004</v>
      </c>
      <c r="L914">
        <v>4.12</v>
      </c>
      <c r="M914">
        <v>4.1399999999999997</v>
      </c>
      <c r="N914">
        <v>4.1399999999999997</v>
      </c>
      <c r="O914">
        <v>4226100</v>
      </c>
    </row>
    <row r="915" spans="9:15">
      <c r="I915" s="23">
        <v>42390</v>
      </c>
      <c r="J915">
        <v>4.1399999999999997</v>
      </c>
      <c r="K915">
        <v>4.1500000000000004</v>
      </c>
      <c r="L915">
        <v>4.05</v>
      </c>
      <c r="M915">
        <v>4.0599999999999996</v>
      </c>
      <c r="N915">
        <v>4.0599999999999996</v>
      </c>
      <c r="O915">
        <v>3646000</v>
      </c>
    </row>
    <row r="916" spans="9:15">
      <c r="I916" s="23">
        <v>42391</v>
      </c>
      <c r="J916">
        <v>4.0999999999999996</v>
      </c>
      <c r="K916">
        <v>4.2</v>
      </c>
      <c r="L916">
        <v>4.0999999999999996</v>
      </c>
      <c r="M916">
        <v>4.1900000000000004</v>
      </c>
      <c r="N916">
        <v>4.1900000000000004</v>
      </c>
      <c r="O916">
        <v>3088400</v>
      </c>
    </row>
    <row r="917" spans="9:15">
      <c r="I917" s="23">
        <v>42395</v>
      </c>
      <c r="J917">
        <v>4.1900000000000004</v>
      </c>
      <c r="K917">
        <v>4.28</v>
      </c>
      <c r="L917">
        <v>4.1500000000000004</v>
      </c>
      <c r="M917">
        <v>4.24</v>
      </c>
      <c r="N917">
        <v>4.24</v>
      </c>
      <c r="O917">
        <v>3038300</v>
      </c>
    </row>
    <row r="918" spans="9:15">
      <c r="I918" s="23">
        <v>42396</v>
      </c>
      <c r="J918">
        <v>4.26</v>
      </c>
      <c r="K918">
        <v>4.3</v>
      </c>
      <c r="L918">
        <v>4.24</v>
      </c>
      <c r="M918">
        <v>4.24</v>
      </c>
      <c r="N918">
        <v>4.24</v>
      </c>
      <c r="O918">
        <v>2800100</v>
      </c>
    </row>
    <row r="919" spans="9:15">
      <c r="I919" s="23">
        <v>42397</v>
      </c>
      <c r="J919">
        <v>4.28</v>
      </c>
      <c r="K919">
        <v>4.3499999999999996</v>
      </c>
      <c r="L919">
        <v>4.22</v>
      </c>
      <c r="M919">
        <v>4.34</v>
      </c>
      <c r="N919">
        <v>4.34</v>
      </c>
      <c r="O919">
        <v>6574800</v>
      </c>
    </row>
    <row r="920" spans="9:15">
      <c r="I920" s="23">
        <v>42398</v>
      </c>
      <c r="J920">
        <v>4.34</v>
      </c>
      <c r="K920">
        <v>4.62</v>
      </c>
      <c r="L920">
        <v>4.32</v>
      </c>
      <c r="M920">
        <v>4.47</v>
      </c>
      <c r="N920">
        <v>4.47</v>
      </c>
      <c r="O920">
        <v>18014100</v>
      </c>
    </row>
    <row r="921" spans="9:15">
      <c r="I921" s="23">
        <v>42402</v>
      </c>
      <c r="J921">
        <v>4.47</v>
      </c>
      <c r="K921">
        <v>4.47</v>
      </c>
      <c r="L921">
        <v>4.29</v>
      </c>
      <c r="M921">
        <v>4.38</v>
      </c>
      <c r="N921">
        <v>4.38</v>
      </c>
      <c r="O921">
        <v>12478800</v>
      </c>
    </row>
    <row r="922" spans="9:15">
      <c r="I922" s="23">
        <v>42403</v>
      </c>
      <c r="J922">
        <v>4.3600000000000003</v>
      </c>
      <c r="K922">
        <v>4.42</v>
      </c>
      <c r="L922">
        <v>4.32</v>
      </c>
      <c r="M922">
        <v>4.3600000000000003</v>
      </c>
      <c r="N922">
        <v>4.3600000000000003</v>
      </c>
      <c r="O922">
        <v>3259900</v>
      </c>
    </row>
    <row r="923" spans="9:15">
      <c r="I923" s="23">
        <v>42404</v>
      </c>
      <c r="J923">
        <v>4.42</v>
      </c>
      <c r="K923">
        <v>4.5199999999999996</v>
      </c>
      <c r="L923">
        <v>4.3600000000000003</v>
      </c>
      <c r="M923">
        <v>4.5199999999999996</v>
      </c>
      <c r="N923">
        <v>4.5199999999999996</v>
      </c>
      <c r="O923">
        <v>8088800</v>
      </c>
    </row>
    <row r="924" spans="9:15">
      <c r="I924" s="23">
        <v>42405</v>
      </c>
      <c r="J924">
        <v>4.5</v>
      </c>
      <c r="K924">
        <v>4.5999999999999996</v>
      </c>
      <c r="L924">
        <v>4.46</v>
      </c>
      <c r="M924">
        <v>4.59</v>
      </c>
      <c r="N924">
        <v>4.59</v>
      </c>
      <c r="O924">
        <v>8731100</v>
      </c>
    </row>
    <row r="925" spans="9:15">
      <c r="I925" s="23">
        <v>42408</v>
      </c>
      <c r="J925">
        <v>4.59</v>
      </c>
      <c r="K925">
        <v>4.59</v>
      </c>
      <c r="L925">
        <v>4.59</v>
      </c>
      <c r="M925">
        <v>4.59</v>
      </c>
      <c r="N925">
        <v>4.59</v>
      </c>
      <c r="O925">
        <v>0</v>
      </c>
    </row>
    <row r="926" spans="9:15">
      <c r="I926" s="23">
        <v>42409</v>
      </c>
      <c r="J926">
        <v>4.59</v>
      </c>
      <c r="K926">
        <v>4.59</v>
      </c>
      <c r="L926">
        <v>4.59</v>
      </c>
      <c r="M926">
        <v>4.59</v>
      </c>
      <c r="N926">
        <v>4.59</v>
      </c>
      <c r="O926">
        <v>0</v>
      </c>
    </row>
    <row r="927" spans="9:15">
      <c r="I927" s="23">
        <v>42410</v>
      </c>
      <c r="J927">
        <v>4.57</v>
      </c>
      <c r="K927">
        <v>4.57</v>
      </c>
      <c r="L927">
        <v>4.38</v>
      </c>
      <c r="M927">
        <v>4.46</v>
      </c>
      <c r="N927">
        <v>4.46</v>
      </c>
      <c r="O927">
        <v>4303900</v>
      </c>
    </row>
    <row r="928" spans="9:15">
      <c r="I928" s="23">
        <v>42411</v>
      </c>
      <c r="J928">
        <v>4.45</v>
      </c>
      <c r="K928">
        <v>4.45</v>
      </c>
      <c r="L928">
        <v>4.38</v>
      </c>
      <c r="M928">
        <v>4.3899999999999997</v>
      </c>
      <c r="N928">
        <v>4.3899999999999997</v>
      </c>
      <c r="O928">
        <v>4350100</v>
      </c>
    </row>
    <row r="929" spans="9:15">
      <c r="I929" s="23">
        <v>42412</v>
      </c>
      <c r="J929">
        <v>4.38</v>
      </c>
      <c r="K929">
        <v>4.38</v>
      </c>
      <c r="L929">
        <v>4.21</v>
      </c>
      <c r="M929">
        <v>4.2699999999999996</v>
      </c>
      <c r="N929">
        <v>4.2699999999999996</v>
      </c>
      <c r="O929">
        <v>9920500</v>
      </c>
    </row>
    <row r="930" spans="9:15">
      <c r="I930" s="23">
        <v>42415</v>
      </c>
      <c r="J930">
        <v>4.28</v>
      </c>
      <c r="K930">
        <v>4.37</v>
      </c>
      <c r="L930">
        <v>4.2699999999999996</v>
      </c>
      <c r="M930">
        <v>4.33</v>
      </c>
      <c r="N930">
        <v>4.33</v>
      </c>
      <c r="O930">
        <v>5343500</v>
      </c>
    </row>
    <row r="931" spans="9:15">
      <c r="I931" s="23">
        <v>42416</v>
      </c>
      <c r="J931">
        <v>4.32</v>
      </c>
      <c r="K931">
        <v>4.47</v>
      </c>
      <c r="L931">
        <v>4.32</v>
      </c>
      <c r="M931">
        <v>4.3499999999999996</v>
      </c>
      <c r="N931">
        <v>4.3499999999999996</v>
      </c>
      <c r="O931">
        <v>5548100</v>
      </c>
    </row>
    <row r="932" spans="9:15">
      <c r="I932" s="23">
        <v>42417</v>
      </c>
      <c r="J932">
        <v>4.3499999999999996</v>
      </c>
      <c r="K932">
        <v>4.38</v>
      </c>
      <c r="L932">
        <v>4.33</v>
      </c>
      <c r="M932">
        <v>4.3600000000000003</v>
      </c>
      <c r="N932">
        <v>4.3600000000000003</v>
      </c>
      <c r="O932">
        <v>4341700</v>
      </c>
    </row>
    <row r="933" spans="9:15">
      <c r="I933" s="23">
        <v>42418</v>
      </c>
      <c r="J933">
        <v>4.3600000000000003</v>
      </c>
      <c r="K933">
        <v>4.42</v>
      </c>
      <c r="L933">
        <v>4.3600000000000003</v>
      </c>
      <c r="M933">
        <v>4.3899999999999997</v>
      </c>
      <c r="N933">
        <v>4.3899999999999997</v>
      </c>
      <c r="O933">
        <v>4667900</v>
      </c>
    </row>
    <row r="934" spans="9:15">
      <c r="I934" s="23">
        <v>42419</v>
      </c>
      <c r="J934">
        <v>4.37</v>
      </c>
      <c r="K934">
        <v>4.41</v>
      </c>
      <c r="L934">
        <v>4.3600000000000003</v>
      </c>
      <c r="M934">
        <v>4.3899999999999997</v>
      </c>
      <c r="N934">
        <v>4.3899999999999997</v>
      </c>
      <c r="O934">
        <v>2995200</v>
      </c>
    </row>
    <row r="935" spans="9:15">
      <c r="I935" s="23">
        <v>42422</v>
      </c>
      <c r="J935">
        <v>4.3600000000000003</v>
      </c>
      <c r="K935">
        <v>4.4000000000000004</v>
      </c>
      <c r="L935">
        <v>4.3600000000000003</v>
      </c>
      <c r="M935">
        <v>4.3899999999999997</v>
      </c>
      <c r="N935">
        <v>4.3899999999999997</v>
      </c>
      <c r="O935">
        <v>3294300</v>
      </c>
    </row>
    <row r="936" spans="9:15">
      <c r="I936" s="23">
        <v>42423</v>
      </c>
      <c r="J936">
        <v>4.3899999999999997</v>
      </c>
      <c r="K936">
        <v>4.41</v>
      </c>
      <c r="L936">
        <v>4.3600000000000003</v>
      </c>
      <c r="M936">
        <v>4.3600000000000003</v>
      </c>
      <c r="N936">
        <v>4.3600000000000003</v>
      </c>
      <c r="O936">
        <v>6037700</v>
      </c>
    </row>
    <row r="937" spans="9:15">
      <c r="I937" s="23">
        <v>42424</v>
      </c>
      <c r="J937">
        <v>4.37</v>
      </c>
      <c r="K937">
        <v>4.37</v>
      </c>
      <c r="L937">
        <v>4.2</v>
      </c>
      <c r="M937">
        <v>4.2</v>
      </c>
      <c r="N937">
        <v>4.2</v>
      </c>
      <c r="O937">
        <v>17536300</v>
      </c>
    </row>
    <row r="938" spans="9:15">
      <c r="I938" s="23">
        <v>42425</v>
      </c>
      <c r="J938">
        <v>4.21</v>
      </c>
      <c r="K938">
        <v>4.25</v>
      </c>
      <c r="L938">
        <v>4.2</v>
      </c>
      <c r="M938">
        <v>4.2</v>
      </c>
      <c r="N938">
        <v>4.2</v>
      </c>
      <c r="O938">
        <v>17560900</v>
      </c>
    </row>
    <row r="939" spans="9:15">
      <c r="I939" s="23">
        <v>42426</v>
      </c>
      <c r="J939">
        <v>4.22</v>
      </c>
      <c r="K939">
        <v>4.24</v>
      </c>
      <c r="L939">
        <v>4.1900000000000004</v>
      </c>
      <c r="M939">
        <v>4.2</v>
      </c>
      <c r="N939">
        <v>4.2</v>
      </c>
      <c r="O939">
        <v>5159200</v>
      </c>
    </row>
    <row r="940" spans="9:15">
      <c r="I940" s="23">
        <v>42429</v>
      </c>
      <c r="J940">
        <v>4.1900000000000004</v>
      </c>
      <c r="K940">
        <v>4.1900000000000004</v>
      </c>
      <c r="L940">
        <v>4.09</v>
      </c>
      <c r="M940">
        <v>4.13</v>
      </c>
      <c r="N940">
        <v>4.13</v>
      </c>
      <c r="O940">
        <v>12067900</v>
      </c>
    </row>
    <row r="941" spans="9:15">
      <c r="I941" s="23">
        <v>42430</v>
      </c>
      <c r="J941">
        <v>4.13</v>
      </c>
      <c r="K941">
        <v>4.3099999999999996</v>
      </c>
      <c r="L941">
        <v>4.13</v>
      </c>
      <c r="M941">
        <v>4.3099999999999996</v>
      </c>
      <c r="N941">
        <v>4.3099999999999996</v>
      </c>
      <c r="O941">
        <v>5642100</v>
      </c>
    </row>
    <row r="942" spans="9:15">
      <c r="I942" s="23">
        <v>42431</v>
      </c>
      <c r="J942">
        <v>4.3099999999999996</v>
      </c>
      <c r="K942">
        <v>4.34</v>
      </c>
      <c r="L942">
        <v>4.26</v>
      </c>
      <c r="M942">
        <v>4.3099999999999996</v>
      </c>
      <c r="N942">
        <v>4.3099999999999996</v>
      </c>
      <c r="O942">
        <v>4352000</v>
      </c>
    </row>
    <row r="943" spans="9:15">
      <c r="I943" s="23">
        <v>42432</v>
      </c>
      <c r="J943">
        <v>4.3099999999999996</v>
      </c>
      <c r="K943">
        <v>4.3499999999999996</v>
      </c>
      <c r="L943">
        <v>4.2699999999999996</v>
      </c>
      <c r="M943">
        <v>4.32</v>
      </c>
      <c r="N943">
        <v>4.32</v>
      </c>
      <c r="O943">
        <v>3266200</v>
      </c>
    </row>
    <row r="944" spans="9:15">
      <c r="I944" s="23">
        <v>42433</v>
      </c>
      <c r="J944">
        <v>4.32</v>
      </c>
      <c r="K944">
        <v>4.3600000000000003</v>
      </c>
      <c r="L944">
        <v>4.28</v>
      </c>
      <c r="M944">
        <v>4.33</v>
      </c>
      <c r="N944">
        <v>4.33</v>
      </c>
      <c r="O944">
        <v>4388500</v>
      </c>
    </row>
    <row r="945" spans="9:15">
      <c r="I945" s="23">
        <v>42436</v>
      </c>
      <c r="J945">
        <v>4.34</v>
      </c>
      <c r="K945">
        <v>4.38</v>
      </c>
      <c r="L945">
        <v>4.32</v>
      </c>
      <c r="M945">
        <v>4.37</v>
      </c>
      <c r="N945">
        <v>4.37</v>
      </c>
      <c r="O945">
        <v>4043700</v>
      </c>
    </row>
    <row r="946" spans="9:15">
      <c r="I946" s="23">
        <v>42437</v>
      </c>
      <c r="J946">
        <v>4.33</v>
      </c>
      <c r="K946">
        <v>4.37</v>
      </c>
      <c r="L946">
        <v>4.1900000000000004</v>
      </c>
      <c r="M946">
        <v>4.24</v>
      </c>
      <c r="N946">
        <v>4.24</v>
      </c>
      <c r="O946">
        <v>6122100</v>
      </c>
    </row>
    <row r="947" spans="9:15">
      <c r="I947" s="23">
        <v>42438</v>
      </c>
      <c r="J947">
        <v>4.21</v>
      </c>
      <c r="K947">
        <v>4.29</v>
      </c>
      <c r="L947">
        <v>4.18</v>
      </c>
      <c r="M947">
        <v>4.29</v>
      </c>
      <c r="N947">
        <v>4.29</v>
      </c>
      <c r="O947">
        <v>3584500</v>
      </c>
    </row>
    <row r="948" spans="9:15">
      <c r="I948" s="23">
        <v>42439</v>
      </c>
      <c r="J948">
        <v>4.26</v>
      </c>
      <c r="K948">
        <v>4.29</v>
      </c>
      <c r="L948">
        <v>4.25</v>
      </c>
      <c r="M948">
        <v>4.28</v>
      </c>
      <c r="N948">
        <v>4.28</v>
      </c>
      <c r="O948">
        <v>1840600</v>
      </c>
    </row>
    <row r="949" spans="9:15">
      <c r="I949" s="23">
        <v>42440</v>
      </c>
      <c r="J949">
        <v>4.28</v>
      </c>
      <c r="K949">
        <v>4.3</v>
      </c>
      <c r="L949">
        <v>4.2300000000000004</v>
      </c>
      <c r="M949">
        <v>4.26</v>
      </c>
      <c r="N949">
        <v>4.26</v>
      </c>
      <c r="O949">
        <v>2919100</v>
      </c>
    </row>
    <row r="950" spans="9:15">
      <c r="I950" s="23">
        <v>42443</v>
      </c>
      <c r="J950">
        <v>4.28</v>
      </c>
      <c r="K950">
        <v>4.42</v>
      </c>
      <c r="L950">
        <v>4.2699999999999996</v>
      </c>
      <c r="M950">
        <v>4.3899999999999997</v>
      </c>
      <c r="N950">
        <v>4.3899999999999997</v>
      </c>
      <c r="O950">
        <v>5155000</v>
      </c>
    </row>
    <row r="951" spans="9:15">
      <c r="I951" s="23">
        <v>42444</v>
      </c>
      <c r="J951">
        <v>4.3499999999999996</v>
      </c>
      <c r="K951">
        <v>4.4000000000000004</v>
      </c>
      <c r="L951">
        <v>4.3499999999999996</v>
      </c>
      <c r="M951">
        <v>4.38</v>
      </c>
      <c r="N951">
        <v>4.38</v>
      </c>
      <c r="O951">
        <v>1325200</v>
      </c>
    </row>
    <row r="952" spans="9:15">
      <c r="I952" s="23">
        <v>42445</v>
      </c>
      <c r="J952">
        <v>4.34</v>
      </c>
      <c r="K952">
        <v>4.38</v>
      </c>
      <c r="L952">
        <v>4.28</v>
      </c>
      <c r="M952">
        <v>4.28</v>
      </c>
      <c r="N952">
        <v>4.28</v>
      </c>
      <c r="O952">
        <v>3085600</v>
      </c>
    </row>
    <row r="953" spans="9:15">
      <c r="I953" s="23">
        <v>42446</v>
      </c>
      <c r="J953">
        <v>4.29</v>
      </c>
      <c r="K953">
        <v>4.3899999999999997</v>
      </c>
      <c r="L953">
        <v>4.29</v>
      </c>
      <c r="M953">
        <v>4.3899999999999997</v>
      </c>
      <c r="N953">
        <v>4.3899999999999997</v>
      </c>
      <c r="O953">
        <v>4735700</v>
      </c>
    </row>
    <row r="954" spans="9:15">
      <c r="I954" s="23">
        <v>42447</v>
      </c>
      <c r="J954">
        <v>4.4000000000000004</v>
      </c>
      <c r="K954">
        <v>4.47</v>
      </c>
      <c r="L954">
        <v>4.3899999999999997</v>
      </c>
      <c r="M954">
        <v>4.42</v>
      </c>
      <c r="N954">
        <v>4.42</v>
      </c>
      <c r="O954">
        <v>6506300</v>
      </c>
    </row>
    <row r="955" spans="9:15">
      <c r="I955" s="23">
        <v>42450</v>
      </c>
      <c r="J955">
        <v>4.42</v>
      </c>
      <c r="K955">
        <v>4.54</v>
      </c>
      <c r="L955">
        <v>4.37</v>
      </c>
      <c r="M955">
        <v>4.53</v>
      </c>
      <c r="N955">
        <v>4.53</v>
      </c>
      <c r="O955">
        <v>4742200</v>
      </c>
    </row>
    <row r="956" spans="9:15">
      <c r="I956" s="23">
        <v>42451</v>
      </c>
      <c r="J956">
        <v>4.5</v>
      </c>
      <c r="K956">
        <v>4.5199999999999996</v>
      </c>
      <c r="L956">
        <v>4.42</v>
      </c>
      <c r="M956">
        <v>4.45</v>
      </c>
      <c r="N956">
        <v>4.45</v>
      </c>
      <c r="O956">
        <v>5903700</v>
      </c>
    </row>
    <row r="957" spans="9:15">
      <c r="I957" s="23">
        <v>42452</v>
      </c>
      <c r="J957">
        <v>4.4400000000000004</v>
      </c>
      <c r="K957">
        <v>4.45</v>
      </c>
      <c r="L957">
        <v>4.42</v>
      </c>
      <c r="M957">
        <v>4.45</v>
      </c>
      <c r="N957">
        <v>4.45</v>
      </c>
      <c r="O957">
        <v>13019000</v>
      </c>
    </row>
    <row r="958" spans="9:15">
      <c r="I958" s="23">
        <v>42453</v>
      </c>
      <c r="J958" t="s">
        <v>137</v>
      </c>
      <c r="K958" t="s">
        <v>137</v>
      </c>
      <c r="L958" t="s">
        <v>137</v>
      </c>
      <c r="M958" t="s">
        <v>137</v>
      </c>
      <c r="N958">
        <f>N957</f>
        <v>4.45</v>
      </c>
      <c r="O958" t="s">
        <v>137</v>
      </c>
    </row>
    <row r="959" spans="9:15">
      <c r="I959" s="23">
        <v>42454</v>
      </c>
      <c r="J959">
        <v>4.42</v>
      </c>
      <c r="K959">
        <v>4.4400000000000004</v>
      </c>
      <c r="L959">
        <v>4.38</v>
      </c>
      <c r="M959">
        <v>4.4400000000000004</v>
      </c>
      <c r="N959">
        <v>4.4400000000000004</v>
      </c>
      <c r="O959">
        <v>3050400</v>
      </c>
    </row>
    <row r="960" spans="9:15">
      <c r="I960" s="23">
        <v>42457</v>
      </c>
      <c r="J960">
        <v>4.4400000000000004</v>
      </c>
      <c r="K960">
        <v>4.4800000000000004</v>
      </c>
      <c r="L960">
        <v>4.41</v>
      </c>
      <c r="M960">
        <v>4.4800000000000004</v>
      </c>
      <c r="N960">
        <v>4.4800000000000004</v>
      </c>
      <c r="O960">
        <v>1144100</v>
      </c>
    </row>
    <row r="961" spans="9:15">
      <c r="I961" s="23">
        <v>42458</v>
      </c>
      <c r="J961">
        <v>4.46</v>
      </c>
      <c r="K961">
        <v>4.63</v>
      </c>
      <c r="L961">
        <v>4.4400000000000004</v>
      </c>
      <c r="M961">
        <v>4.5999999999999996</v>
      </c>
      <c r="N961">
        <v>4.5999999999999996</v>
      </c>
      <c r="O961">
        <v>9719200</v>
      </c>
    </row>
    <row r="962" spans="9:15">
      <c r="I962" s="23">
        <v>42459</v>
      </c>
      <c r="J962">
        <v>4.5999999999999996</v>
      </c>
      <c r="K962">
        <v>4.6399999999999997</v>
      </c>
      <c r="L962">
        <v>4.51</v>
      </c>
      <c r="M962">
        <v>4.53</v>
      </c>
      <c r="N962">
        <v>4.53</v>
      </c>
      <c r="O962">
        <v>7956000</v>
      </c>
    </row>
    <row r="963" spans="9:15">
      <c r="I963" s="23">
        <v>42460</v>
      </c>
      <c r="J963">
        <v>4.57</v>
      </c>
      <c r="K963">
        <v>4.57</v>
      </c>
      <c r="L963">
        <v>4.4800000000000004</v>
      </c>
      <c r="M963">
        <v>4.54</v>
      </c>
      <c r="N963">
        <v>4.54</v>
      </c>
      <c r="O963">
        <v>6297100</v>
      </c>
    </row>
    <row r="964" spans="9:15">
      <c r="I964" s="23">
        <v>42461</v>
      </c>
      <c r="J964">
        <v>4.5</v>
      </c>
      <c r="K964">
        <v>4.58</v>
      </c>
      <c r="L964">
        <v>4.43</v>
      </c>
      <c r="M964">
        <v>4.47</v>
      </c>
      <c r="N964">
        <v>4.47</v>
      </c>
      <c r="O964">
        <v>3678000</v>
      </c>
    </row>
    <row r="965" spans="9:15">
      <c r="I965" s="23">
        <v>42464</v>
      </c>
      <c r="J965">
        <v>4.5</v>
      </c>
      <c r="K965">
        <v>4.63</v>
      </c>
      <c r="L965">
        <v>4.5</v>
      </c>
      <c r="M965">
        <v>4.63</v>
      </c>
      <c r="N965">
        <v>4.63</v>
      </c>
      <c r="O965">
        <v>7601400</v>
      </c>
    </row>
    <row r="966" spans="9:15">
      <c r="I966" s="23">
        <v>42465</v>
      </c>
      <c r="J966">
        <v>4.62</v>
      </c>
      <c r="K966">
        <v>4.62</v>
      </c>
      <c r="L966">
        <v>4.54</v>
      </c>
      <c r="M966">
        <v>4.55</v>
      </c>
      <c r="N966">
        <v>4.55</v>
      </c>
      <c r="O966">
        <v>2408200</v>
      </c>
    </row>
    <row r="967" spans="9:15">
      <c r="I967" s="23">
        <v>42466</v>
      </c>
      <c r="J967">
        <v>4.55</v>
      </c>
      <c r="K967">
        <v>4.59</v>
      </c>
      <c r="L967">
        <v>4.5199999999999996</v>
      </c>
      <c r="M967">
        <v>4.57</v>
      </c>
      <c r="N967">
        <v>4.57</v>
      </c>
      <c r="O967">
        <v>2094100</v>
      </c>
    </row>
    <row r="968" spans="9:15">
      <c r="I968" s="23">
        <v>42467</v>
      </c>
      <c r="J968">
        <v>4.57</v>
      </c>
      <c r="K968">
        <v>4.63</v>
      </c>
      <c r="L968">
        <v>4.55</v>
      </c>
      <c r="M968">
        <v>4.5999999999999996</v>
      </c>
      <c r="N968">
        <v>4.5999999999999996</v>
      </c>
      <c r="O968">
        <v>5255100</v>
      </c>
    </row>
    <row r="969" spans="9:15">
      <c r="I969" s="23">
        <v>42468</v>
      </c>
      <c r="J969">
        <v>4.55</v>
      </c>
      <c r="K969">
        <v>4.5999999999999996</v>
      </c>
      <c r="L969">
        <v>4.5199999999999996</v>
      </c>
      <c r="M969">
        <v>4.5999999999999996</v>
      </c>
      <c r="N969">
        <v>4.5999999999999996</v>
      </c>
      <c r="O969">
        <v>4067900</v>
      </c>
    </row>
    <row r="970" spans="9:15">
      <c r="I970" s="23">
        <v>42471</v>
      </c>
      <c r="J970">
        <v>4.55</v>
      </c>
      <c r="K970">
        <v>4.59</v>
      </c>
      <c r="L970">
        <v>4.46</v>
      </c>
      <c r="M970">
        <v>4.49</v>
      </c>
      <c r="N970">
        <v>4.49</v>
      </c>
      <c r="O970">
        <v>2128700</v>
      </c>
    </row>
    <row r="971" spans="9:15">
      <c r="I971" s="23">
        <v>42472</v>
      </c>
      <c r="J971">
        <v>4.5</v>
      </c>
      <c r="K971">
        <v>4.59</v>
      </c>
      <c r="L971">
        <v>4.5</v>
      </c>
      <c r="M971">
        <v>4.59</v>
      </c>
      <c r="N971">
        <v>4.59</v>
      </c>
      <c r="O971">
        <v>6406100</v>
      </c>
    </row>
    <row r="972" spans="9:15">
      <c r="I972" s="23">
        <v>42473</v>
      </c>
      <c r="J972">
        <v>4.59</v>
      </c>
      <c r="K972">
        <v>4.62</v>
      </c>
      <c r="L972">
        <v>4.5199999999999996</v>
      </c>
      <c r="M972">
        <v>4.53</v>
      </c>
      <c r="N972">
        <v>4.53</v>
      </c>
      <c r="O972">
        <v>3664200</v>
      </c>
    </row>
    <row r="973" spans="9:15">
      <c r="I973" s="23">
        <v>42474</v>
      </c>
      <c r="J973">
        <v>4.5199999999999996</v>
      </c>
      <c r="K973">
        <v>4.58</v>
      </c>
      <c r="L973">
        <v>4.5199999999999996</v>
      </c>
      <c r="M973">
        <v>4.54</v>
      </c>
      <c r="N973">
        <v>4.54</v>
      </c>
      <c r="O973">
        <v>4426900</v>
      </c>
    </row>
    <row r="974" spans="9:15">
      <c r="I974" s="23">
        <v>42475</v>
      </c>
      <c r="J974">
        <v>4.54</v>
      </c>
      <c r="K974">
        <v>4.55</v>
      </c>
      <c r="L974">
        <v>4.5</v>
      </c>
      <c r="M974">
        <v>4.54</v>
      </c>
      <c r="N974">
        <v>4.54</v>
      </c>
      <c r="O974">
        <v>2156200</v>
      </c>
    </row>
    <row r="975" spans="9:15">
      <c r="I975" s="23">
        <v>42478</v>
      </c>
      <c r="J975">
        <v>4.5199999999999996</v>
      </c>
      <c r="K975">
        <v>4.53</v>
      </c>
      <c r="L975">
        <v>4.4800000000000004</v>
      </c>
      <c r="M975">
        <v>4.53</v>
      </c>
      <c r="N975">
        <v>4.53</v>
      </c>
      <c r="O975">
        <v>3168100</v>
      </c>
    </row>
    <row r="976" spans="9:15">
      <c r="I976" s="23">
        <v>42479</v>
      </c>
      <c r="J976">
        <v>4.49</v>
      </c>
      <c r="K976">
        <v>4.53</v>
      </c>
      <c r="L976">
        <v>4.4800000000000004</v>
      </c>
      <c r="M976">
        <v>4.5</v>
      </c>
      <c r="N976">
        <v>4.5</v>
      </c>
      <c r="O976">
        <v>2464300</v>
      </c>
    </row>
    <row r="977" spans="9:15">
      <c r="I977" s="23">
        <v>42480</v>
      </c>
      <c r="J977">
        <v>4.5</v>
      </c>
      <c r="K977">
        <v>4.5</v>
      </c>
      <c r="L977">
        <v>4.47</v>
      </c>
      <c r="M977">
        <v>4.49</v>
      </c>
      <c r="N977">
        <v>4.49</v>
      </c>
      <c r="O977">
        <v>3483600</v>
      </c>
    </row>
    <row r="978" spans="9:15">
      <c r="I978" s="23">
        <v>42481</v>
      </c>
      <c r="J978">
        <v>4.5</v>
      </c>
      <c r="K978">
        <v>4.5599999999999996</v>
      </c>
      <c r="L978">
        <v>4.47</v>
      </c>
      <c r="M978">
        <v>4.5599999999999996</v>
      </c>
      <c r="N978">
        <v>4.5599999999999996</v>
      </c>
      <c r="O978">
        <v>3003800</v>
      </c>
    </row>
    <row r="979" spans="9:15">
      <c r="I979" s="23">
        <v>42482</v>
      </c>
      <c r="J979">
        <v>4.54</v>
      </c>
      <c r="K979">
        <v>4.54</v>
      </c>
      <c r="L979">
        <v>4.5</v>
      </c>
      <c r="M979">
        <v>4.5199999999999996</v>
      </c>
      <c r="N979">
        <v>4.5199999999999996</v>
      </c>
      <c r="O979">
        <v>627500</v>
      </c>
    </row>
    <row r="980" spans="9:15">
      <c r="I980" s="23">
        <v>42485</v>
      </c>
      <c r="J980">
        <v>4.5</v>
      </c>
      <c r="K980">
        <v>4.54</v>
      </c>
      <c r="L980">
        <v>4.5</v>
      </c>
      <c r="M980">
        <v>4.54</v>
      </c>
      <c r="N980">
        <v>4.54</v>
      </c>
      <c r="O980">
        <v>1572600</v>
      </c>
    </row>
    <row r="981" spans="9:15">
      <c r="I981" s="23">
        <v>42486</v>
      </c>
      <c r="J981">
        <v>4.5</v>
      </c>
      <c r="K981">
        <v>4.53</v>
      </c>
      <c r="L981">
        <v>4.4400000000000004</v>
      </c>
      <c r="M981">
        <v>4.46</v>
      </c>
      <c r="N981">
        <v>4.46</v>
      </c>
      <c r="O981">
        <v>2470300</v>
      </c>
    </row>
    <row r="982" spans="9:15">
      <c r="I982" s="23">
        <v>42487</v>
      </c>
      <c r="J982">
        <v>4.46</v>
      </c>
      <c r="K982">
        <v>4.5</v>
      </c>
      <c r="L982">
        <v>4.33</v>
      </c>
      <c r="M982">
        <v>4.47</v>
      </c>
      <c r="N982">
        <v>4.47</v>
      </c>
      <c r="O982">
        <v>3374800</v>
      </c>
    </row>
    <row r="983" spans="9:15">
      <c r="I983" s="23">
        <v>42488</v>
      </c>
      <c r="J983">
        <v>4.46</v>
      </c>
      <c r="K983">
        <v>4.51</v>
      </c>
      <c r="L983">
        <v>4.3600000000000003</v>
      </c>
      <c r="M983">
        <v>4.3899999999999997</v>
      </c>
      <c r="N983">
        <v>4.3899999999999997</v>
      </c>
      <c r="O983">
        <v>5125200</v>
      </c>
    </row>
    <row r="984" spans="9:15">
      <c r="I984" s="23">
        <v>42489</v>
      </c>
      <c r="J984">
        <v>4.3600000000000003</v>
      </c>
      <c r="K984">
        <v>4.47</v>
      </c>
      <c r="L984">
        <v>4.34</v>
      </c>
      <c r="M984">
        <v>4.47</v>
      </c>
      <c r="N984">
        <v>4.47</v>
      </c>
      <c r="O984">
        <v>3557300</v>
      </c>
    </row>
    <row r="985" spans="9:15">
      <c r="I985" s="23">
        <v>42493</v>
      </c>
      <c r="J985">
        <v>4.47</v>
      </c>
      <c r="K985">
        <v>4.4800000000000004</v>
      </c>
      <c r="L985">
        <v>4.3899999999999997</v>
      </c>
      <c r="M985">
        <v>4.4400000000000004</v>
      </c>
      <c r="N985">
        <v>4.4400000000000004</v>
      </c>
      <c r="O985">
        <v>2812600</v>
      </c>
    </row>
    <row r="986" spans="9:15">
      <c r="I986" s="23">
        <v>42494</v>
      </c>
      <c r="J986">
        <v>4.41</v>
      </c>
      <c r="K986">
        <v>4.54</v>
      </c>
      <c r="L986">
        <v>4.34</v>
      </c>
      <c r="M986">
        <v>4.54</v>
      </c>
      <c r="N986">
        <v>4.54</v>
      </c>
      <c r="O986">
        <v>3118600</v>
      </c>
    </row>
    <row r="987" spans="9:15">
      <c r="I987" s="23">
        <v>42495</v>
      </c>
      <c r="J987">
        <v>4.5199999999999996</v>
      </c>
      <c r="K987">
        <v>4.5199999999999996</v>
      </c>
      <c r="L987">
        <v>4.3600000000000003</v>
      </c>
      <c r="M987">
        <v>4.38</v>
      </c>
      <c r="N987">
        <v>4.38</v>
      </c>
      <c r="O987">
        <v>5051700</v>
      </c>
    </row>
    <row r="988" spans="9:15">
      <c r="I988" s="23">
        <v>42496</v>
      </c>
      <c r="J988">
        <v>4.38</v>
      </c>
      <c r="K988">
        <v>4.41</v>
      </c>
      <c r="L988">
        <v>4.3499999999999996</v>
      </c>
      <c r="M988">
        <v>4.3899999999999997</v>
      </c>
      <c r="N988">
        <v>4.3899999999999997</v>
      </c>
      <c r="O988">
        <v>3421200</v>
      </c>
    </row>
    <row r="989" spans="9:15">
      <c r="I989" s="23">
        <v>42499</v>
      </c>
      <c r="J989">
        <v>4.3899999999999997</v>
      </c>
      <c r="K989">
        <v>4.42</v>
      </c>
      <c r="L989">
        <v>4.3</v>
      </c>
      <c r="M989">
        <v>4.3</v>
      </c>
      <c r="N989">
        <v>4.3</v>
      </c>
      <c r="O989">
        <v>1757300</v>
      </c>
    </row>
    <row r="990" spans="9:15">
      <c r="I990" s="23">
        <v>42500</v>
      </c>
      <c r="J990">
        <v>4.3</v>
      </c>
      <c r="K990">
        <v>4.34</v>
      </c>
      <c r="L990">
        <v>4.2699999999999996</v>
      </c>
      <c r="M990">
        <v>4.34</v>
      </c>
      <c r="N990">
        <v>4.34</v>
      </c>
      <c r="O990">
        <v>3307400</v>
      </c>
    </row>
    <row r="991" spans="9:15">
      <c r="I991" s="23">
        <v>42501</v>
      </c>
      <c r="J991">
        <v>4.32</v>
      </c>
      <c r="K991">
        <v>4.34</v>
      </c>
      <c r="L991">
        <v>4.3</v>
      </c>
      <c r="M991">
        <v>4.3099999999999996</v>
      </c>
      <c r="N991">
        <v>4.3099999999999996</v>
      </c>
      <c r="O991">
        <v>4061900</v>
      </c>
    </row>
    <row r="992" spans="9:15">
      <c r="I992" s="23">
        <v>42502</v>
      </c>
      <c r="J992">
        <v>4.3</v>
      </c>
      <c r="K992">
        <v>4.3899999999999997</v>
      </c>
      <c r="L992">
        <v>4.28</v>
      </c>
      <c r="M992">
        <v>4.37</v>
      </c>
      <c r="N992">
        <v>4.37</v>
      </c>
      <c r="O992">
        <v>2990900</v>
      </c>
    </row>
    <row r="993" spans="9:15">
      <c r="I993" s="23">
        <v>42503</v>
      </c>
      <c r="J993">
        <v>4.33</v>
      </c>
      <c r="K993">
        <v>4.3899999999999997</v>
      </c>
      <c r="L993">
        <v>4.32</v>
      </c>
      <c r="M993">
        <v>4.34</v>
      </c>
      <c r="N993">
        <v>4.34</v>
      </c>
      <c r="O993">
        <v>1711000</v>
      </c>
    </row>
    <row r="994" spans="9:15">
      <c r="I994" s="23">
        <v>42506</v>
      </c>
      <c r="J994">
        <v>4.32</v>
      </c>
      <c r="K994">
        <v>4.3499999999999996</v>
      </c>
      <c r="L994">
        <v>4.3</v>
      </c>
      <c r="M994">
        <v>4.3499999999999996</v>
      </c>
      <c r="N994">
        <v>4.3499999999999996</v>
      </c>
      <c r="O994">
        <v>2680300</v>
      </c>
    </row>
    <row r="995" spans="9:15">
      <c r="I995" s="23">
        <v>42507</v>
      </c>
      <c r="J995">
        <v>4.32</v>
      </c>
      <c r="K995">
        <v>4.38</v>
      </c>
      <c r="L995">
        <v>4.3099999999999996</v>
      </c>
      <c r="M995">
        <v>4.3600000000000003</v>
      </c>
      <c r="N995">
        <v>4.3600000000000003</v>
      </c>
      <c r="O995">
        <v>2319200</v>
      </c>
    </row>
    <row r="996" spans="9:15">
      <c r="I996" s="23">
        <v>42508</v>
      </c>
      <c r="J996">
        <v>4.3899999999999997</v>
      </c>
      <c r="K996">
        <v>4.3899999999999997</v>
      </c>
      <c r="L996">
        <v>4.3</v>
      </c>
      <c r="M996">
        <v>4.3</v>
      </c>
      <c r="N996">
        <v>4.3</v>
      </c>
      <c r="O996">
        <v>3586700</v>
      </c>
    </row>
    <row r="997" spans="9:15">
      <c r="I997" s="23">
        <v>42509</v>
      </c>
      <c r="J997">
        <v>4.3099999999999996</v>
      </c>
      <c r="K997">
        <v>4.33</v>
      </c>
      <c r="L997">
        <v>4.3</v>
      </c>
      <c r="M997">
        <v>4.3</v>
      </c>
      <c r="N997">
        <v>4.3</v>
      </c>
      <c r="O997">
        <v>1680700</v>
      </c>
    </row>
    <row r="998" spans="9:15">
      <c r="I998" s="23">
        <v>42510</v>
      </c>
      <c r="J998">
        <v>4.3099999999999996</v>
      </c>
      <c r="K998">
        <v>4.32</v>
      </c>
      <c r="L998">
        <v>4.26</v>
      </c>
      <c r="M998">
        <v>4.26</v>
      </c>
      <c r="N998">
        <v>4.26</v>
      </c>
      <c r="O998">
        <v>2063200</v>
      </c>
    </row>
    <row r="999" spans="9:15">
      <c r="I999" s="23">
        <v>42513</v>
      </c>
      <c r="J999">
        <v>4.2699999999999996</v>
      </c>
      <c r="K999">
        <v>4.33</v>
      </c>
      <c r="L999">
        <v>4.2300000000000004</v>
      </c>
      <c r="M999">
        <v>4.33</v>
      </c>
      <c r="N999">
        <v>4.33</v>
      </c>
      <c r="O999">
        <v>1945700</v>
      </c>
    </row>
    <row r="1000" spans="9:15">
      <c r="I1000" s="23">
        <v>42514</v>
      </c>
      <c r="J1000">
        <v>4.29</v>
      </c>
      <c r="K1000">
        <v>4.3</v>
      </c>
      <c r="L1000">
        <v>4.25</v>
      </c>
      <c r="M1000">
        <v>4.25</v>
      </c>
      <c r="N1000">
        <v>4.25</v>
      </c>
      <c r="O1000">
        <v>2794600</v>
      </c>
    </row>
    <row r="1001" spans="9:15">
      <c r="I1001" s="23">
        <v>42515</v>
      </c>
      <c r="J1001">
        <v>4.25</v>
      </c>
      <c r="K1001">
        <v>4.34</v>
      </c>
      <c r="L1001">
        <v>4.2300000000000004</v>
      </c>
      <c r="M1001">
        <v>4.34</v>
      </c>
      <c r="N1001">
        <v>4.34</v>
      </c>
      <c r="O1001">
        <v>3888700</v>
      </c>
    </row>
    <row r="1002" spans="9:15">
      <c r="I1002" s="23">
        <v>42516</v>
      </c>
      <c r="J1002">
        <v>4.33</v>
      </c>
      <c r="K1002">
        <v>4.42</v>
      </c>
      <c r="L1002">
        <v>4.32</v>
      </c>
      <c r="M1002">
        <v>4.42</v>
      </c>
      <c r="N1002">
        <v>4.42</v>
      </c>
      <c r="O1002">
        <v>2762900</v>
      </c>
    </row>
    <row r="1003" spans="9:15">
      <c r="I1003" s="23">
        <v>42517</v>
      </c>
      <c r="J1003">
        <v>4.42</v>
      </c>
      <c r="K1003">
        <v>4.43</v>
      </c>
      <c r="L1003">
        <v>4.33</v>
      </c>
      <c r="M1003">
        <v>4.41</v>
      </c>
      <c r="N1003">
        <v>4.41</v>
      </c>
      <c r="O1003">
        <v>4385200</v>
      </c>
    </row>
    <row r="1004" spans="9:15">
      <c r="I1004" s="23">
        <v>42520</v>
      </c>
      <c r="J1004">
        <v>4.41</v>
      </c>
      <c r="K1004">
        <v>4.41</v>
      </c>
      <c r="L1004">
        <v>4.3600000000000003</v>
      </c>
      <c r="M1004">
        <v>4.4000000000000004</v>
      </c>
      <c r="N1004">
        <v>4.4000000000000004</v>
      </c>
      <c r="O1004">
        <v>1450200</v>
      </c>
    </row>
    <row r="1005" spans="9:15">
      <c r="I1005" s="23">
        <v>42521</v>
      </c>
      <c r="J1005">
        <v>4.4000000000000004</v>
      </c>
      <c r="K1005">
        <v>4.41</v>
      </c>
      <c r="L1005">
        <v>4.3499999999999996</v>
      </c>
      <c r="M1005">
        <v>4.41</v>
      </c>
      <c r="N1005">
        <v>4.41</v>
      </c>
      <c r="O1005">
        <v>7547400</v>
      </c>
    </row>
    <row r="1006" spans="9:15">
      <c r="I1006" s="23">
        <v>42522</v>
      </c>
      <c r="J1006">
        <v>4.38</v>
      </c>
      <c r="K1006">
        <v>4.47</v>
      </c>
      <c r="L1006">
        <v>4.3600000000000003</v>
      </c>
      <c r="M1006">
        <v>4.45</v>
      </c>
      <c r="N1006">
        <v>4.45</v>
      </c>
      <c r="O1006">
        <v>3451700</v>
      </c>
    </row>
    <row r="1007" spans="9:15">
      <c r="I1007" s="23">
        <v>42523</v>
      </c>
      <c r="J1007">
        <v>4.42</v>
      </c>
      <c r="K1007">
        <v>4.4800000000000004</v>
      </c>
      <c r="L1007">
        <v>4.41</v>
      </c>
      <c r="M1007">
        <v>4.43</v>
      </c>
      <c r="N1007">
        <v>4.43</v>
      </c>
      <c r="O1007">
        <v>2262300</v>
      </c>
    </row>
    <row r="1008" spans="9:15">
      <c r="I1008" s="23">
        <v>42524</v>
      </c>
      <c r="J1008">
        <v>4.45</v>
      </c>
      <c r="K1008">
        <v>4.5</v>
      </c>
      <c r="L1008">
        <v>4.4400000000000004</v>
      </c>
      <c r="M1008">
        <v>4.4400000000000004</v>
      </c>
      <c r="N1008">
        <v>4.4400000000000004</v>
      </c>
      <c r="O1008">
        <v>1667400</v>
      </c>
    </row>
    <row r="1009" spans="9:15">
      <c r="I1009" s="23">
        <v>42527</v>
      </c>
      <c r="J1009">
        <v>4.4400000000000004</v>
      </c>
      <c r="K1009">
        <v>4.54</v>
      </c>
      <c r="L1009">
        <v>4.4400000000000004</v>
      </c>
      <c r="M1009">
        <v>4.53</v>
      </c>
      <c r="N1009">
        <v>4.53</v>
      </c>
      <c r="O1009">
        <v>3449600</v>
      </c>
    </row>
    <row r="1010" spans="9:15">
      <c r="I1010" s="23">
        <v>42528</v>
      </c>
      <c r="J1010">
        <v>4.5199999999999996</v>
      </c>
      <c r="K1010">
        <v>4.5599999999999996</v>
      </c>
      <c r="L1010">
        <v>4.43</v>
      </c>
      <c r="M1010">
        <v>4.53</v>
      </c>
      <c r="N1010">
        <v>4.53</v>
      </c>
      <c r="O1010">
        <v>5136100</v>
      </c>
    </row>
    <row r="1011" spans="9:15">
      <c r="I1011" s="23">
        <v>42529</v>
      </c>
      <c r="J1011">
        <v>4.53</v>
      </c>
      <c r="K1011">
        <v>4.53</v>
      </c>
      <c r="L1011">
        <v>4.4800000000000004</v>
      </c>
      <c r="M1011">
        <v>4.53</v>
      </c>
      <c r="N1011">
        <v>4.53</v>
      </c>
      <c r="O1011">
        <v>2468700</v>
      </c>
    </row>
    <row r="1012" spans="9:15">
      <c r="I1012" s="23">
        <v>42530</v>
      </c>
      <c r="J1012">
        <v>4.5</v>
      </c>
      <c r="K1012">
        <v>4.55</v>
      </c>
      <c r="L1012">
        <v>4.46</v>
      </c>
      <c r="M1012">
        <v>4.4800000000000004</v>
      </c>
      <c r="N1012">
        <v>4.4800000000000004</v>
      </c>
      <c r="O1012">
        <v>2986300</v>
      </c>
    </row>
    <row r="1013" spans="9:15">
      <c r="I1013" s="23">
        <v>42531</v>
      </c>
      <c r="J1013">
        <v>4.4800000000000004</v>
      </c>
      <c r="K1013">
        <v>4.53</v>
      </c>
      <c r="L1013">
        <v>4.41</v>
      </c>
      <c r="M1013">
        <v>4.45</v>
      </c>
      <c r="N1013">
        <v>4.45</v>
      </c>
      <c r="O1013">
        <v>1161100</v>
      </c>
    </row>
    <row r="1014" spans="9:15">
      <c r="I1014" s="23">
        <v>42534</v>
      </c>
      <c r="J1014">
        <v>4.41</v>
      </c>
      <c r="K1014">
        <v>4.43</v>
      </c>
      <c r="L1014">
        <v>4.3499999999999996</v>
      </c>
      <c r="M1014">
        <v>4.38</v>
      </c>
      <c r="N1014">
        <v>4.38</v>
      </c>
      <c r="O1014">
        <v>1954500</v>
      </c>
    </row>
    <row r="1015" spans="9:15">
      <c r="I1015" s="23">
        <v>42535</v>
      </c>
      <c r="J1015">
        <v>4.37</v>
      </c>
      <c r="K1015">
        <v>4.37</v>
      </c>
      <c r="L1015">
        <v>4.32</v>
      </c>
      <c r="M1015">
        <v>4.34</v>
      </c>
      <c r="N1015">
        <v>4.34</v>
      </c>
      <c r="O1015">
        <v>1110600</v>
      </c>
    </row>
    <row r="1016" spans="9:15">
      <c r="I1016" s="23">
        <v>42536</v>
      </c>
      <c r="J1016">
        <v>4.32</v>
      </c>
      <c r="K1016">
        <v>4.34</v>
      </c>
      <c r="L1016">
        <v>4.3</v>
      </c>
      <c r="M1016">
        <v>4.3</v>
      </c>
      <c r="N1016">
        <v>4.3</v>
      </c>
      <c r="O1016">
        <v>2166100</v>
      </c>
    </row>
    <row r="1017" spans="9:15">
      <c r="I1017" s="23">
        <v>42537</v>
      </c>
      <c r="J1017">
        <v>4.28</v>
      </c>
      <c r="K1017">
        <v>4.3099999999999996</v>
      </c>
      <c r="L1017">
        <v>4.2699999999999996</v>
      </c>
      <c r="M1017">
        <v>4.28</v>
      </c>
      <c r="N1017">
        <v>4.28</v>
      </c>
      <c r="O1017">
        <v>4515000</v>
      </c>
    </row>
    <row r="1018" spans="9:15">
      <c r="I1018" s="23">
        <v>42538</v>
      </c>
      <c r="J1018">
        <v>4.2699999999999996</v>
      </c>
      <c r="K1018">
        <v>4.32</v>
      </c>
      <c r="L1018">
        <v>4.26</v>
      </c>
      <c r="M1018">
        <v>4.2699999999999996</v>
      </c>
      <c r="N1018">
        <v>4.2699999999999996</v>
      </c>
      <c r="O1018">
        <v>4162300</v>
      </c>
    </row>
    <row r="1019" spans="9:15">
      <c r="I1019" s="23">
        <v>42541</v>
      </c>
      <c r="J1019">
        <v>4.29</v>
      </c>
      <c r="K1019">
        <v>4.3600000000000003</v>
      </c>
      <c r="L1019">
        <v>4.29</v>
      </c>
      <c r="M1019">
        <v>4.34</v>
      </c>
      <c r="N1019">
        <v>4.34</v>
      </c>
      <c r="O1019">
        <v>1301500</v>
      </c>
    </row>
    <row r="1020" spans="9:15">
      <c r="I1020" s="23">
        <v>42542</v>
      </c>
      <c r="J1020">
        <v>4.37</v>
      </c>
      <c r="K1020">
        <v>4.3899999999999997</v>
      </c>
      <c r="L1020">
        <v>4.32</v>
      </c>
      <c r="M1020">
        <v>4.3899999999999997</v>
      </c>
      <c r="N1020">
        <v>4.3899999999999997</v>
      </c>
      <c r="O1020">
        <v>1606600</v>
      </c>
    </row>
    <row r="1021" spans="9:15">
      <c r="I1021" s="23">
        <v>42544</v>
      </c>
      <c r="J1021">
        <v>4.3899999999999997</v>
      </c>
      <c r="K1021">
        <v>4.54</v>
      </c>
      <c r="L1021">
        <v>4.3499999999999996</v>
      </c>
      <c r="M1021">
        <v>4.5</v>
      </c>
      <c r="N1021">
        <v>4.5</v>
      </c>
      <c r="O1021">
        <v>5299400</v>
      </c>
    </row>
    <row r="1022" spans="9:15">
      <c r="I1022" s="23">
        <v>42545</v>
      </c>
      <c r="J1022">
        <v>4.5</v>
      </c>
      <c r="K1022">
        <v>4.5</v>
      </c>
      <c r="L1022">
        <v>4.29</v>
      </c>
      <c r="M1022">
        <v>4.3499999999999996</v>
      </c>
      <c r="N1022">
        <v>4.3499999999999996</v>
      </c>
      <c r="O1022">
        <v>3144500</v>
      </c>
    </row>
    <row r="1023" spans="9:15">
      <c r="I1023" s="23">
        <v>42548</v>
      </c>
      <c r="J1023">
        <v>4.3099999999999996</v>
      </c>
      <c r="K1023">
        <v>4.38</v>
      </c>
      <c r="L1023">
        <v>4.29</v>
      </c>
      <c r="M1023">
        <v>4.3499999999999996</v>
      </c>
      <c r="N1023">
        <v>4.3499999999999996</v>
      </c>
      <c r="O1023">
        <v>1754900</v>
      </c>
    </row>
    <row r="1024" spans="9:15">
      <c r="I1024" s="23">
        <v>42549</v>
      </c>
      <c r="J1024" t="s">
        <v>137</v>
      </c>
      <c r="K1024" t="s">
        <v>137</v>
      </c>
      <c r="L1024" t="s">
        <v>137</v>
      </c>
      <c r="M1024" t="s">
        <v>137</v>
      </c>
      <c r="N1024">
        <f t="shared" ref="N1024:N1025" si="37">N1023</f>
        <v>4.3499999999999996</v>
      </c>
      <c r="O1024" t="s">
        <v>137</v>
      </c>
    </row>
    <row r="1025" spans="9:15">
      <c r="I1025" s="23">
        <v>42550</v>
      </c>
      <c r="J1025" t="s">
        <v>137</v>
      </c>
      <c r="K1025" t="s">
        <v>137</v>
      </c>
      <c r="L1025" t="s">
        <v>137</v>
      </c>
      <c r="M1025" t="s">
        <v>137</v>
      </c>
      <c r="N1025">
        <f t="shared" si="37"/>
        <v>4.3499999999999996</v>
      </c>
      <c r="O1025" t="s">
        <v>137</v>
      </c>
    </row>
    <row r="1026" spans="9:15">
      <c r="I1026" s="23">
        <v>42551</v>
      </c>
      <c r="J1026">
        <v>4.3899999999999997</v>
      </c>
      <c r="K1026">
        <v>4.45</v>
      </c>
      <c r="L1026">
        <v>4.3499999999999996</v>
      </c>
      <c r="M1026">
        <v>4.45</v>
      </c>
      <c r="N1026">
        <v>4.45</v>
      </c>
      <c r="O1026">
        <v>4683500</v>
      </c>
    </row>
    <row r="1027" spans="9:15">
      <c r="I1027" s="23">
        <v>42552</v>
      </c>
      <c r="J1027">
        <v>4.45</v>
      </c>
      <c r="K1027">
        <v>4.45</v>
      </c>
      <c r="L1027">
        <v>4.3499999999999996</v>
      </c>
      <c r="M1027">
        <v>4.3499999999999996</v>
      </c>
      <c r="N1027">
        <v>4.3499999999999996</v>
      </c>
      <c r="O1027">
        <v>2186000</v>
      </c>
    </row>
    <row r="1028" spans="9:15">
      <c r="I1028" s="23">
        <v>42555</v>
      </c>
      <c r="J1028">
        <v>4.34</v>
      </c>
      <c r="K1028">
        <v>4.4000000000000004</v>
      </c>
      <c r="L1028">
        <v>4.33</v>
      </c>
      <c r="M1028">
        <v>4.3899999999999997</v>
      </c>
      <c r="N1028">
        <v>4.3899999999999997</v>
      </c>
      <c r="O1028">
        <v>2631600</v>
      </c>
    </row>
    <row r="1029" spans="9:15">
      <c r="I1029" s="23">
        <v>42556</v>
      </c>
      <c r="J1029">
        <v>4.3899999999999997</v>
      </c>
      <c r="K1029">
        <v>4.3899999999999997</v>
      </c>
      <c r="L1029">
        <v>4.3499999999999996</v>
      </c>
      <c r="M1029">
        <v>4.3899999999999997</v>
      </c>
      <c r="N1029">
        <v>4.3899999999999997</v>
      </c>
      <c r="O1029">
        <v>906700</v>
      </c>
    </row>
    <row r="1030" spans="9:15">
      <c r="I1030" s="23">
        <v>42557</v>
      </c>
      <c r="J1030">
        <v>4.3899999999999997</v>
      </c>
      <c r="K1030">
        <v>4.3899999999999997</v>
      </c>
      <c r="L1030">
        <v>4.3899999999999997</v>
      </c>
      <c r="M1030">
        <v>4.3899999999999997</v>
      </c>
      <c r="N1030">
        <v>4.3899999999999997</v>
      </c>
      <c r="O1030">
        <v>0</v>
      </c>
    </row>
    <row r="1031" spans="9:15">
      <c r="I1031" s="23">
        <v>42558</v>
      </c>
      <c r="J1031">
        <v>4.3899999999999997</v>
      </c>
      <c r="K1031">
        <v>4.3899999999999997</v>
      </c>
      <c r="L1031">
        <v>4.3899999999999997</v>
      </c>
      <c r="M1031">
        <v>4.3899999999999997</v>
      </c>
      <c r="N1031">
        <v>4.3899999999999997</v>
      </c>
      <c r="O1031">
        <v>0</v>
      </c>
    </row>
    <row r="1032" spans="9:15">
      <c r="I1032" s="23">
        <v>42559</v>
      </c>
      <c r="J1032">
        <v>4.38</v>
      </c>
      <c r="K1032">
        <v>4.3899999999999997</v>
      </c>
      <c r="L1032">
        <v>4.26</v>
      </c>
      <c r="M1032">
        <v>4.29</v>
      </c>
      <c r="N1032">
        <v>4.29</v>
      </c>
      <c r="O1032">
        <v>6800700</v>
      </c>
    </row>
    <row r="1033" spans="9:15">
      <c r="I1033" s="23">
        <v>42562</v>
      </c>
      <c r="J1033">
        <v>4.32</v>
      </c>
      <c r="K1033">
        <v>4.3499999999999996</v>
      </c>
      <c r="L1033">
        <v>4.25</v>
      </c>
      <c r="M1033">
        <v>4.28</v>
      </c>
      <c r="N1033">
        <v>4.28</v>
      </c>
      <c r="O1033">
        <v>7991300</v>
      </c>
    </row>
    <row r="1034" spans="9:15">
      <c r="I1034" s="23">
        <v>42563</v>
      </c>
      <c r="J1034">
        <v>4.26</v>
      </c>
      <c r="K1034">
        <v>4.33</v>
      </c>
      <c r="L1034">
        <v>4.26</v>
      </c>
      <c r="M1034">
        <v>4.3</v>
      </c>
      <c r="N1034">
        <v>4.3</v>
      </c>
      <c r="O1034">
        <v>4567700</v>
      </c>
    </row>
    <row r="1035" spans="9:15">
      <c r="I1035" s="23">
        <v>42564</v>
      </c>
      <c r="J1035">
        <v>4.3099999999999996</v>
      </c>
      <c r="K1035">
        <v>4.3899999999999997</v>
      </c>
      <c r="L1035">
        <v>4.3</v>
      </c>
      <c r="M1035">
        <v>4.3600000000000003</v>
      </c>
      <c r="N1035">
        <v>4.3600000000000003</v>
      </c>
      <c r="O1035">
        <v>3964300</v>
      </c>
    </row>
    <row r="1036" spans="9:15">
      <c r="I1036" s="23">
        <v>42565</v>
      </c>
      <c r="J1036">
        <v>4.37</v>
      </c>
      <c r="K1036">
        <v>4.42</v>
      </c>
      <c r="L1036">
        <v>4.34</v>
      </c>
      <c r="M1036">
        <v>4.42</v>
      </c>
      <c r="N1036">
        <v>4.42</v>
      </c>
      <c r="O1036">
        <v>3690100</v>
      </c>
    </row>
    <row r="1037" spans="9:15">
      <c r="I1037" s="23">
        <v>42566</v>
      </c>
      <c r="J1037">
        <v>4.42</v>
      </c>
      <c r="K1037">
        <v>4.49</v>
      </c>
      <c r="L1037">
        <v>4.3899999999999997</v>
      </c>
      <c r="M1037">
        <v>4.49</v>
      </c>
      <c r="N1037">
        <v>4.49</v>
      </c>
      <c r="O1037">
        <v>5135400</v>
      </c>
    </row>
    <row r="1038" spans="9:15">
      <c r="I1038" s="23">
        <v>42569</v>
      </c>
      <c r="J1038">
        <v>4.43</v>
      </c>
      <c r="K1038">
        <v>4.49</v>
      </c>
      <c r="L1038">
        <v>4.41</v>
      </c>
      <c r="M1038">
        <v>4.49</v>
      </c>
      <c r="N1038">
        <v>4.49</v>
      </c>
      <c r="O1038">
        <v>4446200</v>
      </c>
    </row>
    <row r="1039" spans="9:15">
      <c r="I1039" s="23">
        <v>42570</v>
      </c>
      <c r="J1039">
        <v>4.47</v>
      </c>
      <c r="K1039">
        <v>4.5199999999999996</v>
      </c>
      <c r="L1039">
        <v>4.45</v>
      </c>
      <c r="M1039">
        <v>4.5</v>
      </c>
      <c r="N1039">
        <v>4.5</v>
      </c>
      <c r="O1039">
        <v>5927100</v>
      </c>
    </row>
    <row r="1040" spans="9:15">
      <c r="I1040" s="23">
        <v>42571</v>
      </c>
      <c r="J1040">
        <v>4.5</v>
      </c>
      <c r="K1040">
        <v>4.5</v>
      </c>
      <c r="L1040">
        <v>4.43</v>
      </c>
      <c r="M1040">
        <v>4.4800000000000004</v>
      </c>
      <c r="N1040">
        <v>4.4800000000000004</v>
      </c>
      <c r="O1040">
        <v>1545800</v>
      </c>
    </row>
    <row r="1041" spans="9:15">
      <c r="I1041" s="23">
        <v>42572</v>
      </c>
      <c r="J1041">
        <v>4.45</v>
      </c>
      <c r="K1041">
        <v>4.4800000000000004</v>
      </c>
      <c r="L1041">
        <v>4.43</v>
      </c>
      <c r="M1041">
        <v>4.46</v>
      </c>
      <c r="N1041">
        <v>4.46</v>
      </c>
      <c r="O1041">
        <v>3008300</v>
      </c>
    </row>
    <row r="1042" spans="9:15">
      <c r="I1042" s="23">
        <v>42573</v>
      </c>
      <c r="J1042">
        <v>4.46</v>
      </c>
      <c r="K1042">
        <v>4.46</v>
      </c>
      <c r="L1042">
        <v>4.38</v>
      </c>
      <c r="M1042">
        <v>4.4000000000000004</v>
      </c>
      <c r="N1042">
        <v>4.4000000000000004</v>
      </c>
      <c r="O1042">
        <v>4010400</v>
      </c>
    </row>
    <row r="1043" spans="9:15">
      <c r="I1043" s="23">
        <v>42576</v>
      </c>
      <c r="J1043">
        <v>4.43</v>
      </c>
      <c r="K1043">
        <v>4.51</v>
      </c>
      <c r="L1043">
        <v>4.41</v>
      </c>
      <c r="M1043">
        <v>4.51</v>
      </c>
      <c r="N1043">
        <v>4.51</v>
      </c>
      <c r="O1043">
        <v>4384700</v>
      </c>
    </row>
    <row r="1044" spans="9:15">
      <c r="I1044" s="23">
        <v>42577</v>
      </c>
      <c r="J1044">
        <v>4.45</v>
      </c>
      <c r="K1044">
        <v>4.49</v>
      </c>
      <c r="L1044">
        <v>4.42</v>
      </c>
      <c r="M1044">
        <v>4.42</v>
      </c>
      <c r="N1044">
        <v>4.42</v>
      </c>
      <c r="O1044">
        <v>3161100</v>
      </c>
    </row>
    <row r="1045" spans="9:15">
      <c r="I1045" s="23">
        <v>42578</v>
      </c>
      <c r="J1045">
        <v>4.4400000000000004</v>
      </c>
      <c r="K1045">
        <v>4.4800000000000004</v>
      </c>
      <c r="L1045">
        <v>4.42</v>
      </c>
      <c r="M1045">
        <v>4.43</v>
      </c>
      <c r="N1045">
        <v>4.43</v>
      </c>
      <c r="O1045">
        <v>2717600</v>
      </c>
    </row>
    <row r="1046" spans="9:15">
      <c r="I1046" s="23">
        <v>42579</v>
      </c>
      <c r="J1046">
        <v>4.43</v>
      </c>
      <c r="K1046">
        <v>4.45</v>
      </c>
      <c r="L1046">
        <v>4.34</v>
      </c>
      <c r="M1046">
        <v>4.4000000000000004</v>
      </c>
      <c r="N1046">
        <v>4.4000000000000004</v>
      </c>
      <c r="O1046">
        <v>4352200</v>
      </c>
    </row>
    <row r="1047" spans="9:15">
      <c r="I1047" s="23">
        <v>42580</v>
      </c>
      <c r="J1047">
        <v>4.41</v>
      </c>
      <c r="K1047">
        <v>4.41</v>
      </c>
      <c r="L1047">
        <v>4.28</v>
      </c>
      <c r="M1047">
        <v>4.3099999999999996</v>
      </c>
      <c r="N1047">
        <v>4.3099999999999996</v>
      </c>
      <c r="O1047">
        <v>6527800</v>
      </c>
    </row>
    <row r="1048" spans="9:15">
      <c r="I1048" s="23">
        <v>42583</v>
      </c>
      <c r="J1048">
        <v>4.32</v>
      </c>
      <c r="K1048">
        <v>4.4000000000000004</v>
      </c>
      <c r="L1048">
        <v>4.3099999999999996</v>
      </c>
      <c r="M1048">
        <v>4.4000000000000004</v>
      </c>
      <c r="N1048">
        <v>4.4000000000000004</v>
      </c>
      <c r="O1048">
        <v>4097100</v>
      </c>
    </row>
    <row r="1049" spans="9:15">
      <c r="I1049" s="23">
        <v>42584</v>
      </c>
      <c r="J1049">
        <v>4.37</v>
      </c>
      <c r="K1049">
        <v>4.4000000000000004</v>
      </c>
      <c r="L1049">
        <v>4.33</v>
      </c>
      <c r="M1049">
        <v>4.4000000000000004</v>
      </c>
      <c r="N1049">
        <v>4.4000000000000004</v>
      </c>
      <c r="O1049">
        <v>1699000</v>
      </c>
    </row>
    <row r="1050" spans="9:15">
      <c r="I1050" s="23">
        <v>42585</v>
      </c>
      <c r="J1050">
        <v>4.3899999999999997</v>
      </c>
      <c r="K1050">
        <v>4.4000000000000004</v>
      </c>
      <c r="L1050">
        <v>4.34</v>
      </c>
      <c r="M1050">
        <v>4.34</v>
      </c>
      <c r="N1050">
        <v>4.34</v>
      </c>
      <c r="O1050">
        <v>867100</v>
      </c>
    </row>
    <row r="1051" spans="9:15">
      <c r="I1051" s="23">
        <v>42586</v>
      </c>
      <c r="J1051">
        <v>4.37</v>
      </c>
      <c r="K1051">
        <v>4.3899999999999997</v>
      </c>
      <c r="L1051">
        <v>4.34</v>
      </c>
      <c r="M1051">
        <v>4.3899999999999997</v>
      </c>
      <c r="N1051">
        <v>4.3899999999999997</v>
      </c>
      <c r="O1051">
        <v>1374400</v>
      </c>
    </row>
    <row r="1052" spans="9:15">
      <c r="I1052" s="23">
        <v>42587</v>
      </c>
      <c r="J1052">
        <v>4.3899999999999997</v>
      </c>
      <c r="K1052">
        <v>4.41</v>
      </c>
      <c r="L1052">
        <v>4.3600000000000003</v>
      </c>
      <c r="M1052">
        <v>4.3899999999999997</v>
      </c>
      <c r="N1052">
        <v>4.3899999999999997</v>
      </c>
      <c r="O1052">
        <v>2663400</v>
      </c>
    </row>
    <row r="1053" spans="9:15">
      <c r="I1053" s="23">
        <v>42590</v>
      </c>
      <c r="J1053">
        <v>4.38</v>
      </c>
      <c r="K1053">
        <v>4.42</v>
      </c>
      <c r="L1053">
        <v>4.37</v>
      </c>
      <c r="M1053">
        <v>4.3899999999999997</v>
      </c>
      <c r="N1053">
        <v>4.3899999999999997</v>
      </c>
      <c r="O1053">
        <v>4225000</v>
      </c>
    </row>
    <row r="1054" spans="9:15">
      <c r="I1054" s="23">
        <v>42591</v>
      </c>
      <c r="J1054">
        <v>4.3899999999999997</v>
      </c>
      <c r="K1054">
        <v>4.41</v>
      </c>
      <c r="L1054">
        <v>4.38</v>
      </c>
      <c r="M1054">
        <v>4.4000000000000004</v>
      </c>
      <c r="N1054">
        <v>4.4000000000000004</v>
      </c>
      <c r="O1054">
        <v>1905500</v>
      </c>
    </row>
    <row r="1055" spans="9:15">
      <c r="I1055" s="23">
        <v>42592</v>
      </c>
      <c r="J1055">
        <v>4.38</v>
      </c>
      <c r="K1055">
        <v>4.4000000000000004</v>
      </c>
      <c r="L1055">
        <v>4.3600000000000003</v>
      </c>
      <c r="M1055">
        <v>4.3600000000000003</v>
      </c>
      <c r="N1055">
        <v>4.3600000000000003</v>
      </c>
      <c r="O1055">
        <v>2431000</v>
      </c>
    </row>
    <row r="1056" spans="9:15">
      <c r="I1056" s="23">
        <v>42593</v>
      </c>
      <c r="J1056">
        <v>4.3499999999999996</v>
      </c>
      <c r="K1056">
        <v>4.42</v>
      </c>
      <c r="L1056">
        <v>4.3499999999999996</v>
      </c>
      <c r="M1056">
        <v>4.3899999999999997</v>
      </c>
      <c r="N1056">
        <v>4.3899999999999997</v>
      </c>
      <c r="O1056">
        <v>3476700</v>
      </c>
    </row>
    <row r="1057" spans="9:15">
      <c r="I1057" s="23">
        <v>42594</v>
      </c>
      <c r="J1057">
        <v>4.4000000000000004</v>
      </c>
      <c r="K1057">
        <v>4.42</v>
      </c>
      <c r="L1057">
        <v>4.38</v>
      </c>
      <c r="M1057">
        <v>4.3899999999999997</v>
      </c>
      <c r="N1057">
        <v>4.3899999999999997</v>
      </c>
      <c r="O1057">
        <v>8272700</v>
      </c>
    </row>
    <row r="1058" spans="9:15">
      <c r="I1058" s="23">
        <v>42597</v>
      </c>
      <c r="J1058">
        <v>4.38</v>
      </c>
      <c r="K1058">
        <v>4.4000000000000004</v>
      </c>
      <c r="L1058">
        <v>4.37</v>
      </c>
      <c r="M1058">
        <v>4.4000000000000004</v>
      </c>
      <c r="N1058">
        <v>4.4000000000000004</v>
      </c>
      <c r="O1058">
        <v>1155300</v>
      </c>
    </row>
    <row r="1059" spans="9:15">
      <c r="I1059" s="23">
        <v>42598</v>
      </c>
      <c r="J1059">
        <v>4.38</v>
      </c>
      <c r="K1059">
        <v>4.41</v>
      </c>
      <c r="L1059">
        <v>4.37</v>
      </c>
      <c r="M1059">
        <v>4.37</v>
      </c>
      <c r="N1059">
        <v>4.37</v>
      </c>
      <c r="O1059">
        <v>3851900</v>
      </c>
    </row>
    <row r="1060" spans="9:15">
      <c r="I1060" s="23">
        <v>42599</v>
      </c>
      <c r="J1060">
        <v>4.38</v>
      </c>
      <c r="K1060">
        <v>4.4000000000000004</v>
      </c>
      <c r="L1060">
        <v>4.3600000000000003</v>
      </c>
      <c r="M1060">
        <v>4.3899999999999997</v>
      </c>
      <c r="N1060">
        <v>4.3899999999999997</v>
      </c>
      <c r="O1060">
        <v>2103100</v>
      </c>
    </row>
    <row r="1061" spans="9:15">
      <c r="I1061" s="23">
        <v>42600</v>
      </c>
      <c r="J1061">
        <v>4.3899999999999997</v>
      </c>
      <c r="K1061">
        <v>4.4000000000000004</v>
      </c>
      <c r="L1061">
        <v>4.37</v>
      </c>
      <c r="M1061">
        <v>4.4000000000000004</v>
      </c>
      <c r="N1061">
        <v>4.4000000000000004</v>
      </c>
      <c r="O1061">
        <v>1447200</v>
      </c>
    </row>
    <row r="1062" spans="9:15">
      <c r="I1062" s="23">
        <v>42601</v>
      </c>
      <c r="J1062">
        <v>4.38</v>
      </c>
      <c r="K1062">
        <v>4.38</v>
      </c>
      <c r="L1062">
        <v>4.3499999999999996</v>
      </c>
      <c r="M1062">
        <v>4.3600000000000003</v>
      </c>
      <c r="N1062">
        <v>4.3600000000000003</v>
      </c>
      <c r="O1062">
        <v>1579000</v>
      </c>
    </row>
    <row r="1063" spans="9:15">
      <c r="I1063" s="23">
        <v>42604</v>
      </c>
      <c r="J1063">
        <v>4.3600000000000003</v>
      </c>
      <c r="K1063">
        <v>4.37</v>
      </c>
      <c r="L1063">
        <v>4.34</v>
      </c>
      <c r="M1063">
        <v>4.37</v>
      </c>
      <c r="N1063">
        <v>4.37</v>
      </c>
      <c r="O1063">
        <v>1731400</v>
      </c>
    </row>
    <row r="1064" spans="9:15">
      <c r="I1064" s="23">
        <v>42605</v>
      </c>
      <c r="J1064">
        <v>4.3499999999999996</v>
      </c>
      <c r="K1064">
        <v>4.37</v>
      </c>
      <c r="L1064">
        <v>4.28</v>
      </c>
      <c r="M1064">
        <v>4.28</v>
      </c>
      <c r="N1064">
        <v>4.28</v>
      </c>
      <c r="O1064">
        <v>2256700</v>
      </c>
    </row>
    <row r="1065" spans="9:15">
      <c r="I1065" s="23">
        <v>42606</v>
      </c>
      <c r="J1065">
        <v>4.3</v>
      </c>
      <c r="K1065">
        <v>4.3</v>
      </c>
      <c r="L1065">
        <v>4.28</v>
      </c>
      <c r="M1065">
        <v>4.28</v>
      </c>
      <c r="N1065">
        <v>4.28</v>
      </c>
      <c r="O1065">
        <v>3119600</v>
      </c>
    </row>
    <row r="1066" spans="9:15">
      <c r="I1066" s="23">
        <v>42607</v>
      </c>
      <c r="J1066">
        <v>4.3</v>
      </c>
      <c r="K1066">
        <v>4.33</v>
      </c>
      <c r="L1066">
        <v>4.28</v>
      </c>
      <c r="M1066">
        <v>4.3</v>
      </c>
      <c r="N1066">
        <v>4.3</v>
      </c>
      <c r="O1066">
        <v>5361000</v>
      </c>
    </row>
    <row r="1067" spans="9:15">
      <c r="I1067" s="23">
        <v>42608</v>
      </c>
      <c r="J1067">
        <v>4.3499999999999996</v>
      </c>
      <c r="K1067">
        <v>4.45</v>
      </c>
      <c r="L1067">
        <v>4.33</v>
      </c>
      <c r="M1067">
        <v>4.4000000000000004</v>
      </c>
      <c r="N1067">
        <v>4.4000000000000004</v>
      </c>
      <c r="O1067">
        <v>6688100</v>
      </c>
    </row>
    <row r="1068" spans="9:15">
      <c r="I1068" s="23">
        <v>42611</v>
      </c>
      <c r="J1068">
        <v>4.37</v>
      </c>
      <c r="K1068">
        <v>4.46</v>
      </c>
      <c r="L1068">
        <v>4.37</v>
      </c>
      <c r="M1068">
        <v>4.45</v>
      </c>
      <c r="N1068">
        <v>4.45</v>
      </c>
      <c r="O1068">
        <v>2878300</v>
      </c>
    </row>
    <row r="1069" spans="9:15">
      <c r="I1069" s="23">
        <v>42612</v>
      </c>
      <c r="J1069">
        <v>4.46</v>
      </c>
      <c r="K1069">
        <v>4.46</v>
      </c>
      <c r="L1069">
        <v>4.41</v>
      </c>
      <c r="M1069">
        <v>4.4400000000000004</v>
      </c>
      <c r="N1069">
        <v>4.4400000000000004</v>
      </c>
      <c r="O1069">
        <v>6944900</v>
      </c>
    </row>
    <row r="1070" spans="9:15">
      <c r="I1070" s="23">
        <v>42614</v>
      </c>
      <c r="J1070">
        <v>4.4400000000000004</v>
      </c>
      <c r="K1070">
        <v>4.4400000000000004</v>
      </c>
      <c r="L1070">
        <v>4.38</v>
      </c>
      <c r="M1070">
        <v>4.3899999999999997</v>
      </c>
      <c r="N1070">
        <v>4.3899999999999997</v>
      </c>
      <c r="O1070">
        <v>4133700</v>
      </c>
    </row>
    <row r="1071" spans="9:15">
      <c r="I1071" s="23">
        <v>42615</v>
      </c>
      <c r="J1071">
        <v>4.4000000000000004</v>
      </c>
      <c r="K1071">
        <v>4.43</v>
      </c>
      <c r="L1071">
        <v>4.38</v>
      </c>
      <c r="M1071">
        <v>4.41</v>
      </c>
      <c r="N1071">
        <v>4.41</v>
      </c>
      <c r="O1071">
        <v>7060900</v>
      </c>
    </row>
    <row r="1072" spans="9:15">
      <c r="I1072" s="23">
        <v>42618</v>
      </c>
      <c r="J1072">
        <v>4.37</v>
      </c>
      <c r="K1072">
        <v>4.4400000000000004</v>
      </c>
      <c r="L1072">
        <v>4.37</v>
      </c>
      <c r="M1072">
        <v>4.43</v>
      </c>
      <c r="N1072">
        <v>4.43</v>
      </c>
      <c r="O1072">
        <v>2859200</v>
      </c>
    </row>
    <row r="1073" spans="9:15">
      <c r="I1073" s="23">
        <v>42619</v>
      </c>
      <c r="J1073">
        <v>4.4000000000000004</v>
      </c>
      <c r="K1073">
        <v>4.5</v>
      </c>
      <c r="L1073">
        <v>4.4000000000000004</v>
      </c>
      <c r="M1073">
        <v>4.5</v>
      </c>
      <c r="N1073">
        <v>4.5</v>
      </c>
      <c r="O1073">
        <v>4022800</v>
      </c>
    </row>
    <row r="1074" spans="9:15">
      <c r="I1074" s="23">
        <v>42620</v>
      </c>
      <c r="J1074">
        <v>4.49</v>
      </c>
      <c r="K1074">
        <v>4.5999999999999996</v>
      </c>
      <c r="L1074">
        <v>4.47</v>
      </c>
      <c r="M1074">
        <v>4.58</v>
      </c>
      <c r="N1074">
        <v>4.58</v>
      </c>
      <c r="O1074">
        <v>5820000</v>
      </c>
    </row>
    <row r="1075" spans="9:15">
      <c r="I1075" s="23">
        <v>42621</v>
      </c>
      <c r="J1075">
        <v>4.5999999999999996</v>
      </c>
      <c r="K1075">
        <v>4.5999999999999996</v>
      </c>
      <c r="L1075">
        <v>4.5199999999999996</v>
      </c>
      <c r="M1075">
        <v>4.5199999999999996</v>
      </c>
      <c r="N1075">
        <v>4.5199999999999996</v>
      </c>
      <c r="O1075">
        <v>2122500</v>
      </c>
    </row>
    <row r="1076" spans="9:15">
      <c r="I1076" s="23">
        <v>42622</v>
      </c>
      <c r="J1076">
        <v>4.53</v>
      </c>
      <c r="K1076">
        <v>4.53</v>
      </c>
      <c r="L1076">
        <v>4.49</v>
      </c>
      <c r="M1076">
        <v>4.51</v>
      </c>
      <c r="N1076">
        <v>4.51</v>
      </c>
      <c r="O1076">
        <v>1885800</v>
      </c>
    </row>
    <row r="1077" spans="9:15">
      <c r="I1077" s="23">
        <v>42626</v>
      </c>
      <c r="J1077">
        <v>4.51</v>
      </c>
      <c r="K1077">
        <v>4.5199999999999996</v>
      </c>
      <c r="L1077">
        <v>4.46</v>
      </c>
      <c r="M1077">
        <v>4.5</v>
      </c>
      <c r="N1077">
        <v>4.5</v>
      </c>
      <c r="O1077">
        <v>4078800</v>
      </c>
    </row>
    <row r="1078" spans="9:15">
      <c r="I1078" s="23">
        <v>42627</v>
      </c>
      <c r="J1078">
        <v>4.49</v>
      </c>
      <c r="K1078">
        <v>4.49</v>
      </c>
      <c r="L1078">
        <v>4.43</v>
      </c>
      <c r="M1078">
        <v>4.45</v>
      </c>
      <c r="N1078">
        <v>4.45</v>
      </c>
      <c r="O1078">
        <v>2453500</v>
      </c>
    </row>
    <row r="1079" spans="9:15">
      <c r="I1079" s="23">
        <v>42628</v>
      </c>
      <c r="J1079">
        <v>4.4400000000000004</v>
      </c>
      <c r="K1079">
        <v>4.4400000000000004</v>
      </c>
      <c r="L1079">
        <v>4.37</v>
      </c>
      <c r="M1079">
        <v>4.37</v>
      </c>
      <c r="N1079">
        <v>4.37</v>
      </c>
      <c r="O1079">
        <v>6349100</v>
      </c>
    </row>
    <row r="1080" spans="9:15">
      <c r="I1080" s="23">
        <v>42632</v>
      </c>
      <c r="J1080">
        <v>4.37</v>
      </c>
      <c r="K1080">
        <v>4.6399999999999997</v>
      </c>
      <c r="L1080">
        <v>4.37</v>
      </c>
      <c r="M1080">
        <v>4.6100000000000003</v>
      </c>
      <c r="N1080">
        <v>4.6100000000000003</v>
      </c>
      <c r="O1080">
        <v>9303300</v>
      </c>
    </row>
    <row r="1081" spans="9:15">
      <c r="I1081" s="23">
        <v>42633</v>
      </c>
      <c r="J1081">
        <v>4.57</v>
      </c>
      <c r="K1081">
        <v>4.59</v>
      </c>
      <c r="L1081">
        <v>4.46</v>
      </c>
      <c r="M1081">
        <v>4.51</v>
      </c>
      <c r="N1081">
        <v>4.51</v>
      </c>
      <c r="O1081">
        <v>3457200</v>
      </c>
    </row>
    <row r="1082" spans="9:15">
      <c r="I1082" s="23">
        <v>42634</v>
      </c>
      <c r="J1082">
        <v>4.55</v>
      </c>
      <c r="K1082">
        <v>4.7</v>
      </c>
      <c r="L1082">
        <v>4.54</v>
      </c>
      <c r="M1082">
        <v>4.7</v>
      </c>
      <c r="N1082">
        <v>4.7</v>
      </c>
      <c r="O1082">
        <v>8611700</v>
      </c>
    </row>
    <row r="1083" spans="9:15">
      <c r="I1083" s="23">
        <v>42635</v>
      </c>
      <c r="J1083">
        <v>4.6900000000000004</v>
      </c>
      <c r="K1083">
        <v>4.71</v>
      </c>
      <c r="L1083">
        <v>4.47</v>
      </c>
      <c r="M1083">
        <v>4.57</v>
      </c>
      <c r="N1083">
        <v>4.57</v>
      </c>
      <c r="O1083">
        <v>9620400</v>
      </c>
    </row>
    <row r="1084" spans="9:15">
      <c r="I1084" s="23">
        <v>42636</v>
      </c>
      <c r="J1084">
        <v>4.57</v>
      </c>
      <c r="K1084">
        <v>4.67</v>
      </c>
      <c r="L1084">
        <v>4.5599999999999996</v>
      </c>
      <c r="M1084">
        <v>4.63</v>
      </c>
      <c r="N1084">
        <v>4.63</v>
      </c>
      <c r="O1084">
        <v>6778600</v>
      </c>
    </row>
    <row r="1085" spans="9:15">
      <c r="I1085" s="23">
        <v>42639</v>
      </c>
      <c r="J1085">
        <v>4.63</v>
      </c>
      <c r="K1085">
        <v>4.63</v>
      </c>
      <c r="L1085">
        <v>4.51</v>
      </c>
      <c r="M1085">
        <v>4.51</v>
      </c>
      <c r="N1085">
        <v>4.51</v>
      </c>
      <c r="O1085">
        <v>3601900</v>
      </c>
    </row>
    <row r="1086" spans="9:15">
      <c r="I1086" s="23">
        <v>42640</v>
      </c>
      <c r="J1086">
        <v>4.51</v>
      </c>
      <c r="K1086">
        <v>4.54</v>
      </c>
      <c r="L1086">
        <v>4.49</v>
      </c>
      <c r="M1086">
        <v>4.5</v>
      </c>
      <c r="N1086">
        <v>4.5</v>
      </c>
      <c r="O1086">
        <v>8439000</v>
      </c>
    </row>
    <row r="1087" spans="9:15">
      <c r="I1087" s="23">
        <v>42641</v>
      </c>
      <c r="J1087">
        <v>4.51</v>
      </c>
      <c r="K1087">
        <v>4.7</v>
      </c>
      <c r="L1087">
        <v>4.51</v>
      </c>
      <c r="M1087">
        <v>4.7</v>
      </c>
      <c r="N1087">
        <v>4.7</v>
      </c>
      <c r="O1087">
        <v>7982900</v>
      </c>
    </row>
    <row r="1088" spans="9:15">
      <c r="I1088" s="23">
        <v>42642</v>
      </c>
      <c r="J1088">
        <v>4.68</v>
      </c>
      <c r="K1088">
        <v>4.68</v>
      </c>
      <c r="L1088">
        <v>4.59</v>
      </c>
      <c r="M1088">
        <v>4.59</v>
      </c>
      <c r="N1088">
        <v>4.59</v>
      </c>
      <c r="O1088">
        <v>3759100</v>
      </c>
    </row>
    <row r="1089" spans="9:15">
      <c r="I1089" s="23">
        <v>42643</v>
      </c>
      <c r="J1089">
        <v>4.5999999999999996</v>
      </c>
      <c r="K1089">
        <v>4.63</v>
      </c>
      <c r="L1089">
        <v>4.55</v>
      </c>
      <c r="M1089">
        <v>4.55</v>
      </c>
      <c r="N1089">
        <v>4.55</v>
      </c>
      <c r="O1089">
        <v>5271100</v>
      </c>
    </row>
    <row r="1090" spans="9:15">
      <c r="I1090" s="23">
        <v>42647</v>
      </c>
      <c r="J1090">
        <v>4.55</v>
      </c>
      <c r="K1090">
        <v>4.6500000000000004</v>
      </c>
      <c r="L1090">
        <v>4.55</v>
      </c>
      <c r="M1090">
        <v>4.5999999999999996</v>
      </c>
      <c r="N1090">
        <v>4.5999999999999996</v>
      </c>
      <c r="O1090">
        <v>4142300</v>
      </c>
    </row>
    <row r="1091" spans="9:15">
      <c r="I1091" s="23">
        <v>42648</v>
      </c>
      <c r="J1091">
        <v>4.6100000000000003</v>
      </c>
      <c r="K1091">
        <v>4.6100000000000003</v>
      </c>
      <c r="L1091">
        <v>4.5199999999999996</v>
      </c>
      <c r="M1091">
        <v>4.53</v>
      </c>
      <c r="N1091">
        <v>4.53</v>
      </c>
      <c r="O1091">
        <v>4815300</v>
      </c>
    </row>
    <row r="1092" spans="9:15">
      <c r="I1092" s="23">
        <v>42649</v>
      </c>
      <c r="J1092">
        <v>4.54</v>
      </c>
      <c r="K1092">
        <v>4.75</v>
      </c>
      <c r="L1092">
        <v>4.54</v>
      </c>
      <c r="M1092">
        <v>4.75</v>
      </c>
      <c r="N1092">
        <v>4.75</v>
      </c>
      <c r="O1092">
        <v>12499200</v>
      </c>
    </row>
    <row r="1093" spans="9:15">
      <c r="I1093" s="23">
        <v>42650</v>
      </c>
      <c r="J1093">
        <v>4.7</v>
      </c>
      <c r="K1093">
        <v>4.7300000000000004</v>
      </c>
      <c r="L1093">
        <v>4.6399999999999997</v>
      </c>
      <c r="M1093">
        <v>4.66</v>
      </c>
      <c r="N1093">
        <v>4.66</v>
      </c>
      <c r="O1093">
        <v>3795400</v>
      </c>
    </row>
    <row r="1094" spans="9:15">
      <c r="I1094" s="23">
        <v>42653</v>
      </c>
      <c r="J1094">
        <v>4.6399999999999997</v>
      </c>
      <c r="K1094">
        <v>4.7</v>
      </c>
      <c r="L1094">
        <v>4.6399999999999997</v>
      </c>
      <c r="M1094">
        <v>4.66</v>
      </c>
      <c r="N1094">
        <v>4.66</v>
      </c>
      <c r="O1094">
        <v>1216400</v>
      </c>
    </row>
    <row r="1095" spans="9:15">
      <c r="I1095" s="23">
        <v>42654</v>
      </c>
      <c r="J1095">
        <v>4.6500000000000004</v>
      </c>
      <c r="K1095">
        <v>4.74</v>
      </c>
      <c r="L1095">
        <v>4.6500000000000004</v>
      </c>
      <c r="M1095">
        <v>4.7</v>
      </c>
      <c r="N1095">
        <v>4.7</v>
      </c>
      <c r="O1095">
        <v>4836600</v>
      </c>
    </row>
    <row r="1096" spans="9:15">
      <c r="I1096" s="23">
        <v>42655</v>
      </c>
      <c r="J1096">
        <v>4.6900000000000004</v>
      </c>
      <c r="K1096">
        <v>4.87</v>
      </c>
      <c r="L1096">
        <v>4.6900000000000004</v>
      </c>
      <c r="M1096">
        <v>4.8499999999999996</v>
      </c>
      <c r="N1096">
        <v>4.8499999999999996</v>
      </c>
      <c r="O1096">
        <v>8613800</v>
      </c>
    </row>
    <row r="1097" spans="9:15">
      <c r="I1097" s="23">
        <v>42656</v>
      </c>
      <c r="J1097">
        <v>4.8499999999999996</v>
      </c>
      <c r="K1097">
        <v>4.97</v>
      </c>
      <c r="L1097">
        <v>4.8499999999999996</v>
      </c>
      <c r="M1097">
        <v>4.91</v>
      </c>
      <c r="N1097">
        <v>4.91</v>
      </c>
      <c r="O1097">
        <v>9397400</v>
      </c>
    </row>
    <row r="1098" spans="9:15">
      <c r="I1098" s="23">
        <v>42657</v>
      </c>
      <c r="J1098">
        <v>4.9000000000000004</v>
      </c>
      <c r="K1098">
        <v>4.91</v>
      </c>
      <c r="L1098">
        <v>4.78</v>
      </c>
      <c r="M1098">
        <v>4.79</v>
      </c>
      <c r="N1098">
        <v>4.79</v>
      </c>
      <c r="O1098">
        <v>3886800</v>
      </c>
    </row>
    <row r="1099" spans="9:15">
      <c r="I1099" s="23">
        <v>42660</v>
      </c>
      <c r="J1099">
        <v>4.78</v>
      </c>
      <c r="K1099">
        <v>4.82</v>
      </c>
      <c r="L1099">
        <v>4.7300000000000004</v>
      </c>
      <c r="M1099">
        <v>4.7300000000000004</v>
      </c>
      <c r="N1099">
        <v>4.7300000000000004</v>
      </c>
      <c r="O1099">
        <v>3171000</v>
      </c>
    </row>
    <row r="1100" spans="9:15">
      <c r="I1100" s="23">
        <v>42661</v>
      </c>
      <c r="J1100">
        <v>4.75</v>
      </c>
      <c r="K1100">
        <v>4.8</v>
      </c>
      <c r="L1100">
        <v>4.74</v>
      </c>
      <c r="M1100">
        <v>4.7699999999999996</v>
      </c>
      <c r="N1100">
        <v>4.7699999999999996</v>
      </c>
      <c r="O1100">
        <v>7640700</v>
      </c>
    </row>
    <row r="1101" spans="9:15">
      <c r="I1101" s="23">
        <v>42662</v>
      </c>
      <c r="J1101">
        <v>4.76</v>
      </c>
      <c r="K1101">
        <v>4.83</v>
      </c>
      <c r="L1101">
        <v>4.76</v>
      </c>
      <c r="M1101">
        <v>4.78</v>
      </c>
      <c r="N1101">
        <v>4.78</v>
      </c>
      <c r="O1101">
        <v>1941600</v>
      </c>
    </row>
    <row r="1102" spans="9:15">
      <c r="I1102" s="23">
        <v>42663</v>
      </c>
      <c r="J1102">
        <v>4.76</v>
      </c>
      <c r="K1102">
        <v>4.8099999999999996</v>
      </c>
      <c r="L1102">
        <v>4.76</v>
      </c>
      <c r="M1102">
        <v>4.79</v>
      </c>
      <c r="N1102">
        <v>4.79</v>
      </c>
      <c r="O1102">
        <v>1994300</v>
      </c>
    </row>
    <row r="1103" spans="9:15">
      <c r="I1103" s="23">
        <v>42664</v>
      </c>
      <c r="J1103">
        <v>4.8</v>
      </c>
      <c r="K1103">
        <v>4.8099999999999996</v>
      </c>
      <c r="L1103">
        <v>4.71</v>
      </c>
      <c r="M1103">
        <v>4.71</v>
      </c>
      <c r="N1103">
        <v>4.71</v>
      </c>
      <c r="O1103">
        <v>5604500</v>
      </c>
    </row>
    <row r="1104" spans="9:15">
      <c r="I1104" s="23">
        <v>42667</v>
      </c>
      <c r="J1104">
        <v>4.7300000000000004</v>
      </c>
      <c r="K1104">
        <v>4.9000000000000004</v>
      </c>
      <c r="L1104">
        <v>4.7300000000000004</v>
      </c>
      <c r="M1104">
        <v>4.8499999999999996</v>
      </c>
      <c r="N1104">
        <v>4.8499999999999996</v>
      </c>
      <c r="O1104">
        <v>5402400</v>
      </c>
    </row>
    <row r="1105" spans="9:15">
      <c r="I1105" s="23">
        <v>42668</v>
      </c>
      <c r="J1105">
        <v>4.82</v>
      </c>
      <c r="K1105">
        <v>4.8600000000000003</v>
      </c>
      <c r="L1105">
        <v>4.79</v>
      </c>
      <c r="M1105">
        <v>4.8099999999999996</v>
      </c>
      <c r="N1105">
        <v>4.8099999999999996</v>
      </c>
      <c r="O1105">
        <v>3876000</v>
      </c>
    </row>
    <row r="1106" spans="9:15">
      <c r="I1106" s="23">
        <v>42669</v>
      </c>
      <c r="J1106">
        <v>4.8099999999999996</v>
      </c>
      <c r="K1106">
        <v>4.83</v>
      </c>
      <c r="L1106">
        <v>4.7</v>
      </c>
      <c r="M1106">
        <v>4.74</v>
      </c>
      <c r="N1106">
        <v>4.74</v>
      </c>
      <c r="O1106">
        <v>5177900</v>
      </c>
    </row>
    <row r="1107" spans="9:15">
      <c r="I1107" s="23">
        <v>42670</v>
      </c>
      <c r="J1107">
        <v>4.74</v>
      </c>
      <c r="K1107">
        <v>4.76</v>
      </c>
      <c r="L1107">
        <v>4.68</v>
      </c>
      <c r="M1107">
        <v>4.7300000000000004</v>
      </c>
      <c r="N1107">
        <v>4.7300000000000004</v>
      </c>
      <c r="O1107">
        <v>3963500</v>
      </c>
    </row>
    <row r="1108" spans="9:15">
      <c r="I1108" s="23">
        <v>42671</v>
      </c>
      <c r="J1108">
        <v>4.75</v>
      </c>
      <c r="K1108">
        <v>4.75</v>
      </c>
      <c r="L1108">
        <v>4.6100000000000003</v>
      </c>
      <c r="M1108">
        <v>4.62</v>
      </c>
      <c r="N1108">
        <v>4.62</v>
      </c>
      <c r="O1108">
        <v>5489900</v>
      </c>
    </row>
    <row r="1109" spans="9:15">
      <c r="I1109" s="23">
        <v>42674</v>
      </c>
      <c r="J1109">
        <v>4.66</v>
      </c>
      <c r="K1109">
        <v>4.8</v>
      </c>
      <c r="L1109">
        <v>4.63</v>
      </c>
      <c r="M1109">
        <v>4.76</v>
      </c>
      <c r="N1109">
        <v>4.76</v>
      </c>
      <c r="O1109">
        <v>7600100</v>
      </c>
    </row>
    <row r="1110" spans="9:15">
      <c r="I1110" s="23">
        <v>42675</v>
      </c>
      <c r="J1110">
        <v>4.75</v>
      </c>
      <c r="K1110">
        <v>4.82</v>
      </c>
      <c r="L1110">
        <v>4.75</v>
      </c>
      <c r="M1110">
        <v>4.8</v>
      </c>
      <c r="N1110">
        <v>4.8</v>
      </c>
      <c r="O1110">
        <v>5096100</v>
      </c>
    </row>
    <row r="1111" spans="9:15">
      <c r="I1111" s="23">
        <v>42676</v>
      </c>
      <c r="J1111">
        <v>4.8</v>
      </c>
      <c r="K1111">
        <v>4.8099999999999996</v>
      </c>
      <c r="L1111">
        <v>4.7</v>
      </c>
      <c r="M1111">
        <v>4.7</v>
      </c>
      <c r="N1111">
        <v>4.7</v>
      </c>
      <c r="O1111">
        <v>4084900</v>
      </c>
    </row>
    <row r="1112" spans="9:15">
      <c r="I1112" s="23">
        <v>42677</v>
      </c>
      <c r="J1112">
        <v>4.7</v>
      </c>
      <c r="K1112">
        <v>4.75</v>
      </c>
      <c r="L1112">
        <v>4.66</v>
      </c>
      <c r="M1112">
        <v>4.66</v>
      </c>
      <c r="N1112">
        <v>4.66</v>
      </c>
      <c r="O1112">
        <v>4493500</v>
      </c>
    </row>
    <row r="1113" spans="9:15">
      <c r="I1113" s="23">
        <v>42678</v>
      </c>
      <c r="J1113">
        <v>4.67</v>
      </c>
      <c r="K1113">
        <v>4.7</v>
      </c>
      <c r="L1113">
        <v>4.6500000000000004</v>
      </c>
      <c r="M1113">
        <v>4.66</v>
      </c>
      <c r="N1113">
        <v>4.66</v>
      </c>
      <c r="O1113">
        <v>3404000</v>
      </c>
    </row>
    <row r="1114" spans="9:15">
      <c r="I1114" s="23">
        <v>42681</v>
      </c>
      <c r="J1114">
        <v>4.66</v>
      </c>
      <c r="K1114">
        <v>4.76</v>
      </c>
      <c r="L1114">
        <v>4.66</v>
      </c>
      <c r="M1114">
        <v>4.6900000000000004</v>
      </c>
      <c r="N1114">
        <v>4.6900000000000004</v>
      </c>
      <c r="O1114">
        <v>3639800</v>
      </c>
    </row>
    <row r="1115" spans="9:15">
      <c r="I1115" s="23">
        <v>42682</v>
      </c>
      <c r="J1115">
        <v>4.72</v>
      </c>
      <c r="K1115">
        <v>4.78</v>
      </c>
      <c r="L1115">
        <v>4.72</v>
      </c>
      <c r="M1115">
        <v>4.75</v>
      </c>
      <c r="N1115">
        <v>4.75</v>
      </c>
      <c r="O1115">
        <v>3800500</v>
      </c>
    </row>
    <row r="1116" spans="9:15">
      <c r="I1116" s="23">
        <v>42683</v>
      </c>
      <c r="J1116">
        <v>4.7699999999999996</v>
      </c>
      <c r="K1116">
        <v>4.78</v>
      </c>
      <c r="L1116">
        <v>4.68</v>
      </c>
      <c r="M1116">
        <v>4.68</v>
      </c>
      <c r="N1116">
        <v>4.68</v>
      </c>
      <c r="O1116">
        <v>2888500</v>
      </c>
    </row>
    <row r="1117" spans="9:15">
      <c r="I1117" s="23">
        <v>42684</v>
      </c>
      <c r="J1117">
        <v>4.71</v>
      </c>
      <c r="K1117">
        <v>4.76</v>
      </c>
      <c r="L1117">
        <v>4.7</v>
      </c>
      <c r="M1117">
        <v>4.7</v>
      </c>
      <c r="N1117">
        <v>4.7</v>
      </c>
      <c r="O1117">
        <v>4828300</v>
      </c>
    </row>
    <row r="1118" spans="9:15">
      <c r="I1118" s="23">
        <v>42685</v>
      </c>
      <c r="J1118">
        <v>4.68</v>
      </c>
      <c r="K1118">
        <v>4.6900000000000004</v>
      </c>
      <c r="L1118">
        <v>4.57</v>
      </c>
      <c r="M1118">
        <v>4.58</v>
      </c>
      <c r="N1118">
        <v>4.58</v>
      </c>
      <c r="O1118">
        <v>9312200</v>
      </c>
    </row>
    <row r="1119" spans="9:15">
      <c r="I1119" s="23">
        <v>42688</v>
      </c>
      <c r="J1119">
        <v>4.5999999999999996</v>
      </c>
      <c r="K1119">
        <v>4.5999999999999996</v>
      </c>
      <c r="L1119">
        <v>4.49</v>
      </c>
      <c r="M1119">
        <v>4.49</v>
      </c>
      <c r="N1119">
        <v>4.49</v>
      </c>
      <c r="O1119">
        <v>6775500</v>
      </c>
    </row>
    <row r="1120" spans="9:15">
      <c r="I1120" s="23">
        <v>42689</v>
      </c>
      <c r="J1120">
        <v>4.51</v>
      </c>
      <c r="K1120">
        <v>4.5999999999999996</v>
      </c>
      <c r="L1120">
        <v>4.51</v>
      </c>
      <c r="M1120">
        <v>4.57</v>
      </c>
      <c r="N1120">
        <v>4.57</v>
      </c>
      <c r="O1120">
        <v>3694300</v>
      </c>
    </row>
    <row r="1121" spans="9:15">
      <c r="I1121" s="23">
        <v>42690</v>
      </c>
      <c r="J1121">
        <v>4.57</v>
      </c>
      <c r="K1121">
        <v>4.5999999999999996</v>
      </c>
      <c r="L1121">
        <v>4.5</v>
      </c>
      <c r="M1121">
        <v>4.5</v>
      </c>
      <c r="N1121">
        <v>4.5</v>
      </c>
      <c r="O1121">
        <v>5157300</v>
      </c>
    </row>
    <row r="1122" spans="9:15">
      <c r="I1122" s="23">
        <v>42691</v>
      </c>
      <c r="J1122">
        <v>4.5</v>
      </c>
      <c r="K1122">
        <v>4.57</v>
      </c>
      <c r="L1122">
        <v>4.4800000000000004</v>
      </c>
      <c r="M1122">
        <v>4.53</v>
      </c>
      <c r="N1122">
        <v>4.53</v>
      </c>
      <c r="O1122">
        <v>3979000</v>
      </c>
    </row>
    <row r="1123" spans="9:15">
      <c r="I1123" s="23">
        <v>42692</v>
      </c>
      <c r="J1123">
        <v>4.51</v>
      </c>
      <c r="K1123">
        <v>4.58</v>
      </c>
      <c r="L1123">
        <v>4.5</v>
      </c>
      <c r="M1123">
        <v>4.58</v>
      </c>
      <c r="N1123">
        <v>4.58</v>
      </c>
      <c r="O1123">
        <v>3574100</v>
      </c>
    </row>
    <row r="1124" spans="9:15">
      <c r="I1124" s="23">
        <v>42695</v>
      </c>
      <c r="J1124">
        <v>4.54</v>
      </c>
      <c r="K1124">
        <v>4.68</v>
      </c>
      <c r="L1124">
        <v>4.53</v>
      </c>
      <c r="M1124">
        <v>4.68</v>
      </c>
      <c r="N1124">
        <v>4.68</v>
      </c>
      <c r="O1124">
        <v>3828100</v>
      </c>
    </row>
    <row r="1125" spans="9:15">
      <c r="I1125" s="23">
        <v>42696</v>
      </c>
      <c r="J1125">
        <v>4.67</v>
      </c>
      <c r="K1125">
        <v>4.75</v>
      </c>
      <c r="L1125">
        <v>4.6500000000000004</v>
      </c>
      <c r="M1125">
        <v>4.7</v>
      </c>
      <c r="N1125">
        <v>4.7</v>
      </c>
      <c r="O1125">
        <v>4946100</v>
      </c>
    </row>
    <row r="1126" spans="9:15">
      <c r="I1126" s="23">
        <v>42697</v>
      </c>
      <c r="J1126">
        <v>4.71</v>
      </c>
      <c r="K1126">
        <v>4.74</v>
      </c>
      <c r="L1126">
        <v>4.66</v>
      </c>
      <c r="M1126">
        <v>4.72</v>
      </c>
      <c r="N1126">
        <v>4.72</v>
      </c>
      <c r="O1126">
        <v>3179000</v>
      </c>
    </row>
    <row r="1127" spans="9:15">
      <c r="I1127" s="23">
        <v>42698</v>
      </c>
      <c r="J1127">
        <v>4.6900000000000004</v>
      </c>
      <c r="K1127">
        <v>4.7</v>
      </c>
      <c r="L1127">
        <v>4.5999999999999996</v>
      </c>
      <c r="M1127">
        <v>4.63</v>
      </c>
      <c r="N1127">
        <v>4.63</v>
      </c>
      <c r="O1127">
        <v>2199200</v>
      </c>
    </row>
    <row r="1128" spans="9:15">
      <c r="I1128" s="23">
        <v>42699</v>
      </c>
      <c r="J1128">
        <v>4.7</v>
      </c>
      <c r="K1128">
        <v>4.75</v>
      </c>
      <c r="L1128">
        <v>4.7</v>
      </c>
      <c r="M1128">
        <v>4.7300000000000004</v>
      </c>
      <c r="N1128">
        <v>4.7300000000000004</v>
      </c>
      <c r="O1128">
        <v>4026800</v>
      </c>
    </row>
    <row r="1129" spans="9:15">
      <c r="I1129" s="23">
        <v>42702</v>
      </c>
      <c r="J1129">
        <v>4.7300000000000004</v>
      </c>
      <c r="K1129">
        <v>4.88</v>
      </c>
      <c r="L1129">
        <v>4.67</v>
      </c>
      <c r="M1129">
        <v>4.83</v>
      </c>
      <c r="N1129">
        <v>4.83</v>
      </c>
      <c r="O1129">
        <v>5225300</v>
      </c>
    </row>
    <row r="1130" spans="9:15">
      <c r="I1130" s="23">
        <v>42703</v>
      </c>
      <c r="J1130">
        <v>4.8499999999999996</v>
      </c>
      <c r="K1130">
        <v>4.8499999999999996</v>
      </c>
      <c r="L1130">
        <v>4.7300000000000004</v>
      </c>
      <c r="M1130">
        <v>4.7699999999999996</v>
      </c>
      <c r="N1130">
        <v>4.7699999999999996</v>
      </c>
      <c r="O1130">
        <v>6286200</v>
      </c>
    </row>
    <row r="1131" spans="9:15">
      <c r="I1131" s="23">
        <v>42704</v>
      </c>
      <c r="J1131">
        <v>4.7699999999999996</v>
      </c>
      <c r="K1131">
        <v>4.82</v>
      </c>
      <c r="L1131">
        <v>4.5</v>
      </c>
      <c r="M1131">
        <v>4.67</v>
      </c>
      <c r="N1131">
        <v>4.67</v>
      </c>
      <c r="O1131">
        <v>12321700</v>
      </c>
    </row>
    <row r="1132" spans="9:15">
      <c r="I1132" s="23">
        <v>42705</v>
      </c>
      <c r="J1132">
        <v>4.68</v>
      </c>
      <c r="K1132">
        <v>4.75</v>
      </c>
      <c r="L1132">
        <v>4.68</v>
      </c>
      <c r="M1132">
        <v>4.75</v>
      </c>
      <c r="N1132">
        <v>4.75</v>
      </c>
      <c r="O1132">
        <v>5846100</v>
      </c>
    </row>
    <row r="1133" spans="9:15">
      <c r="I1133" s="23">
        <v>42706</v>
      </c>
      <c r="J1133">
        <v>4.75</v>
      </c>
      <c r="K1133">
        <v>4.75</v>
      </c>
      <c r="L1133">
        <v>4.66</v>
      </c>
      <c r="M1133">
        <v>4.7</v>
      </c>
      <c r="N1133">
        <v>4.7</v>
      </c>
      <c r="O1133">
        <v>4480700</v>
      </c>
    </row>
    <row r="1134" spans="9:15">
      <c r="I1134" s="23">
        <v>42709</v>
      </c>
      <c r="J1134">
        <v>4.71</v>
      </c>
      <c r="K1134">
        <v>4.71</v>
      </c>
      <c r="L1134">
        <v>4.5999999999999996</v>
      </c>
      <c r="M1134">
        <v>4.5999999999999996</v>
      </c>
      <c r="N1134">
        <v>4.5999999999999996</v>
      </c>
      <c r="O1134">
        <v>8561800</v>
      </c>
    </row>
    <row r="1135" spans="9:15">
      <c r="I1135" s="23">
        <v>42710</v>
      </c>
      <c r="J1135">
        <v>4.5999999999999996</v>
      </c>
      <c r="K1135">
        <v>4.6399999999999997</v>
      </c>
      <c r="L1135">
        <v>4.58</v>
      </c>
      <c r="M1135">
        <v>4.59</v>
      </c>
      <c r="N1135">
        <v>4.59</v>
      </c>
      <c r="O1135">
        <v>8041300</v>
      </c>
    </row>
    <row r="1136" spans="9:15">
      <c r="I1136" s="23">
        <v>42711</v>
      </c>
      <c r="J1136">
        <v>4.6100000000000003</v>
      </c>
      <c r="K1136">
        <v>4.68</v>
      </c>
      <c r="L1136">
        <v>4.5999999999999996</v>
      </c>
      <c r="M1136">
        <v>4.68</v>
      </c>
      <c r="N1136">
        <v>4.68</v>
      </c>
      <c r="O1136">
        <v>3525900</v>
      </c>
    </row>
    <row r="1137" spans="9:15">
      <c r="I1137" s="23">
        <v>42712</v>
      </c>
      <c r="J1137">
        <v>4.68</v>
      </c>
      <c r="K1137">
        <v>4.72</v>
      </c>
      <c r="L1137">
        <v>4.67</v>
      </c>
      <c r="M1137">
        <v>4.71</v>
      </c>
      <c r="N1137">
        <v>4.71</v>
      </c>
      <c r="O1137">
        <v>3122300</v>
      </c>
    </row>
    <row r="1138" spans="9:15">
      <c r="I1138" s="23">
        <v>42713</v>
      </c>
      <c r="J1138">
        <v>4.7</v>
      </c>
      <c r="K1138">
        <v>4.78</v>
      </c>
      <c r="L1138">
        <v>4.67</v>
      </c>
      <c r="M1138">
        <v>4.75</v>
      </c>
      <c r="N1138">
        <v>4.75</v>
      </c>
      <c r="O1138">
        <v>4420900</v>
      </c>
    </row>
    <row r="1139" spans="9:15">
      <c r="I1139" s="23">
        <v>42717</v>
      </c>
      <c r="J1139">
        <v>4.75</v>
      </c>
      <c r="K1139">
        <v>4.75</v>
      </c>
      <c r="L1139">
        <v>4.68</v>
      </c>
      <c r="M1139">
        <v>4.7</v>
      </c>
      <c r="N1139">
        <v>4.7</v>
      </c>
      <c r="O1139">
        <v>6152000</v>
      </c>
    </row>
    <row r="1140" spans="9:15">
      <c r="I1140" s="23">
        <v>42718</v>
      </c>
      <c r="J1140">
        <v>4.68</v>
      </c>
      <c r="K1140">
        <v>4.7</v>
      </c>
      <c r="L1140">
        <v>4.6100000000000003</v>
      </c>
      <c r="M1140">
        <v>4.6399999999999997</v>
      </c>
      <c r="N1140">
        <v>4.6399999999999997</v>
      </c>
      <c r="O1140">
        <v>6010700</v>
      </c>
    </row>
    <row r="1141" spans="9:15">
      <c r="I1141" s="23">
        <v>42719</v>
      </c>
      <c r="J1141">
        <v>4.6100000000000003</v>
      </c>
      <c r="K1141">
        <v>4.63</v>
      </c>
      <c r="L1141">
        <v>4.5999999999999996</v>
      </c>
      <c r="M1141">
        <v>4.6100000000000003</v>
      </c>
      <c r="N1141">
        <v>4.6100000000000003</v>
      </c>
      <c r="O1141">
        <v>6764700</v>
      </c>
    </row>
    <row r="1142" spans="9:15">
      <c r="I1142" s="23">
        <v>42720</v>
      </c>
      <c r="J1142">
        <v>4.63</v>
      </c>
      <c r="K1142">
        <v>4.7</v>
      </c>
      <c r="L1142">
        <v>4.6100000000000003</v>
      </c>
      <c r="M1142">
        <v>4.7</v>
      </c>
      <c r="N1142">
        <v>4.7</v>
      </c>
      <c r="O1142">
        <v>6092200</v>
      </c>
    </row>
    <row r="1143" spans="9:15">
      <c r="I1143" s="23">
        <v>42723</v>
      </c>
      <c r="J1143">
        <v>4.67</v>
      </c>
      <c r="K1143">
        <v>4.7</v>
      </c>
      <c r="L1143">
        <v>4.6399999999999997</v>
      </c>
      <c r="M1143">
        <v>4.7</v>
      </c>
      <c r="N1143">
        <v>4.7</v>
      </c>
      <c r="O1143">
        <v>1943800</v>
      </c>
    </row>
    <row r="1144" spans="9:15">
      <c r="I1144" s="23">
        <v>42724</v>
      </c>
      <c r="J1144">
        <v>4.66</v>
      </c>
      <c r="K1144">
        <v>4.7</v>
      </c>
      <c r="L1144">
        <v>4.63</v>
      </c>
      <c r="M1144">
        <v>4.6500000000000004</v>
      </c>
      <c r="N1144">
        <v>4.6500000000000004</v>
      </c>
      <c r="O1144">
        <v>4950100</v>
      </c>
    </row>
    <row r="1145" spans="9:15">
      <c r="I1145" s="23">
        <v>42725</v>
      </c>
      <c r="J1145">
        <v>4.6399999999999997</v>
      </c>
      <c r="K1145">
        <v>4.6500000000000004</v>
      </c>
      <c r="L1145">
        <v>4.58</v>
      </c>
      <c r="M1145">
        <v>4.5999999999999996</v>
      </c>
      <c r="N1145">
        <v>4.5999999999999996</v>
      </c>
      <c r="O1145">
        <v>6139000</v>
      </c>
    </row>
    <row r="1146" spans="9:15">
      <c r="I1146" s="23">
        <v>42726</v>
      </c>
      <c r="J1146">
        <v>4.5999999999999996</v>
      </c>
      <c r="K1146">
        <v>4.62</v>
      </c>
      <c r="L1146">
        <v>4.55</v>
      </c>
      <c r="M1146">
        <v>4.5599999999999996</v>
      </c>
      <c r="N1146">
        <v>4.5599999999999996</v>
      </c>
      <c r="O1146">
        <v>3303700</v>
      </c>
    </row>
    <row r="1147" spans="9:15">
      <c r="I1147" s="23">
        <v>42727</v>
      </c>
      <c r="J1147">
        <v>4.5599999999999996</v>
      </c>
      <c r="K1147">
        <v>4.58</v>
      </c>
      <c r="L1147">
        <v>4.54</v>
      </c>
      <c r="M1147">
        <v>4.54</v>
      </c>
      <c r="N1147">
        <v>4.54</v>
      </c>
      <c r="O1147">
        <v>2638300</v>
      </c>
    </row>
    <row r="1148" spans="9:15">
      <c r="I1148" s="23">
        <v>42731</v>
      </c>
      <c r="J1148">
        <v>4.54</v>
      </c>
      <c r="K1148">
        <v>4.57</v>
      </c>
      <c r="L1148">
        <v>4.53</v>
      </c>
      <c r="M1148">
        <v>4.55</v>
      </c>
      <c r="N1148">
        <v>4.55</v>
      </c>
      <c r="O1148">
        <v>4614700</v>
      </c>
    </row>
    <row r="1149" spans="9:15">
      <c r="I1149" s="23">
        <v>42732</v>
      </c>
      <c r="J1149">
        <v>4.55</v>
      </c>
      <c r="K1149">
        <v>4.59</v>
      </c>
      <c r="L1149">
        <v>4.53</v>
      </c>
      <c r="M1149">
        <v>4.57</v>
      </c>
      <c r="N1149">
        <v>4.57</v>
      </c>
      <c r="O1149">
        <v>5633400</v>
      </c>
    </row>
    <row r="1150" spans="9:15">
      <c r="I1150" s="23">
        <v>42733</v>
      </c>
      <c r="J1150">
        <v>4.5599999999999996</v>
      </c>
      <c r="K1150">
        <v>4.62</v>
      </c>
      <c r="L1150">
        <v>4.54</v>
      </c>
      <c r="M1150">
        <v>4.57</v>
      </c>
      <c r="N1150">
        <v>4.57</v>
      </c>
      <c r="O1150">
        <v>3034600</v>
      </c>
    </row>
    <row r="1151" spans="9:15">
      <c r="I1151" s="23">
        <v>42734</v>
      </c>
      <c r="J1151">
        <v>4.57</v>
      </c>
      <c r="K1151">
        <v>4.6100000000000003</v>
      </c>
      <c r="L1151">
        <v>4.53</v>
      </c>
      <c r="M1151">
        <v>4.58</v>
      </c>
      <c r="N1151">
        <v>4.58</v>
      </c>
      <c r="O1151">
        <v>4777600</v>
      </c>
    </row>
    <row r="1152" spans="9:15">
      <c r="I1152" s="23">
        <v>42737</v>
      </c>
      <c r="J1152">
        <v>4.58</v>
      </c>
      <c r="K1152">
        <v>4.58</v>
      </c>
      <c r="L1152">
        <v>4.58</v>
      </c>
      <c r="M1152">
        <v>4.58</v>
      </c>
      <c r="N1152">
        <v>4.58</v>
      </c>
      <c r="O1152">
        <v>0</v>
      </c>
    </row>
    <row r="1153" spans="9:15">
      <c r="I1153" s="23">
        <v>42738</v>
      </c>
      <c r="J1153">
        <v>4.57</v>
      </c>
      <c r="K1153">
        <v>4.5999999999999996</v>
      </c>
      <c r="L1153">
        <v>4.5599999999999996</v>
      </c>
      <c r="M1153">
        <v>4.58</v>
      </c>
      <c r="N1153">
        <v>4.58</v>
      </c>
      <c r="O1153">
        <v>2068400</v>
      </c>
    </row>
    <row r="1154" spans="9:15">
      <c r="I1154" s="23">
        <v>42739</v>
      </c>
      <c r="J1154">
        <v>4.58</v>
      </c>
      <c r="K1154">
        <v>4.63</v>
      </c>
      <c r="L1154">
        <v>4.57</v>
      </c>
      <c r="M1154">
        <v>4.62</v>
      </c>
      <c r="N1154">
        <v>4.62</v>
      </c>
      <c r="O1154">
        <v>3368300</v>
      </c>
    </row>
    <row r="1155" spans="9:15">
      <c r="I1155" s="23">
        <v>42740</v>
      </c>
      <c r="J1155">
        <v>4.63</v>
      </c>
      <c r="K1155">
        <v>4.6399999999999997</v>
      </c>
      <c r="L1155">
        <v>4.5999999999999996</v>
      </c>
      <c r="M1155">
        <v>4.6399999999999997</v>
      </c>
      <c r="N1155">
        <v>4.6399999999999997</v>
      </c>
      <c r="O1155">
        <v>2466200</v>
      </c>
    </row>
    <row r="1156" spans="9:15">
      <c r="I1156" s="23">
        <v>42741</v>
      </c>
      <c r="J1156">
        <v>4.6500000000000004</v>
      </c>
      <c r="K1156">
        <v>4.7300000000000004</v>
      </c>
      <c r="L1156">
        <v>4.63</v>
      </c>
      <c r="M1156">
        <v>4.7300000000000004</v>
      </c>
      <c r="N1156">
        <v>4.7300000000000004</v>
      </c>
      <c r="O1156">
        <v>6681000</v>
      </c>
    </row>
    <row r="1157" spans="9:15">
      <c r="I1157" s="23">
        <v>42744</v>
      </c>
      <c r="J1157">
        <v>4.72</v>
      </c>
      <c r="K1157">
        <v>4.76</v>
      </c>
      <c r="L1157">
        <v>4.6900000000000004</v>
      </c>
      <c r="M1157">
        <v>4.75</v>
      </c>
      <c r="N1157">
        <v>4.75</v>
      </c>
      <c r="O1157">
        <v>3054600</v>
      </c>
    </row>
    <row r="1158" spans="9:15">
      <c r="I1158" s="23">
        <v>42745</v>
      </c>
      <c r="J1158">
        <v>4.75</v>
      </c>
      <c r="K1158">
        <v>4.8499999999999996</v>
      </c>
      <c r="L1158">
        <v>4.75</v>
      </c>
      <c r="M1158">
        <v>4.8499999999999996</v>
      </c>
      <c r="N1158">
        <v>4.8499999999999996</v>
      </c>
      <c r="O1158">
        <v>9210800</v>
      </c>
    </row>
    <row r="1159" spans="9:15">
      <c r="I1159" s="23">
        <v>42746</v>
      </c>
      <c r="J1159">
        <v>4.83</v>
      </c>
      <c r="K1159">
        <v>4.8600000000000003</v>
      </c>
      <c r="L1159">
        <v>4.8</v>
      </c>
      <c r="M1159">
        <v>4.8499999999999996</v>
      </c>
      <c r="N1159">
        <v>4.8499999999999996</v>
      </c>
      <c r="O1159">
        <v>5181000</v>
      </c>
    </row>
    <row r="1160" spans="9:15">
      <c r="I1160" s="23">
        <v>42747</v>
      </c>
      <c r="J1160">
        <v>4.8499999999999996</v>
      </c>
      <c r="K1160">
        <v>4.88</v>
      </c>
      <c r="L1160">
        <v>4.79</v>
      </c>
      <c r="M1160">
        <v>4.82</v>
      </c>
      <c r="N1160">
        <v>4.82</v>
      </c>
      <c r="O1160">
        <v>8487600</v>
      </c>
    </row>
    <row r="1161" spans="9:15">
      <c r="I1161" s="23">
        <v>42748</v>
      </c>
      <c r="J1161">
        <v>4.8</v>
      </c>
      <c r="K1161">
        <v>4.82</v>
      </c>
      <c r="L1161">
        <v>4.7699999999999996</v>
      </c>
      <c r="M1161">
        <v>4.79</v>
      </c>
      <c r="N1161">
        <v>4.79</v>
      </c>
      <c r="O1161">
        <v>6962300</v>
      </c>
    </row>
    <row r="1162" spans="9:15">
      <c r="I1162" s="23">
        <v>42751</v>
      </c>
      <c r="J1162">
        <v>4.78</v>
      </c>
      <c r="K1162">
        <v>4.78</v>
      </c>
      <c r="L1162">
        <v>4.7300000000000004</v>
      </c>
      <c r="M1162">
        <v>4.7300000000000004</v>
      </c>
      <c r="N1162">
        <v>4.7300000000000004</v>
      </c>
      <c r="O1162">
        <v>2887100</v>
      </c>
    </row>
    <row r="1163" spans="9:15">
      <c r="I1163" s="23">
        <v>42752</v>
      </c>
      <c r="J1163">
        <v>4.7300000000000004</v>
      </c>
      <c r="K1163">
        <v>4.7699999999999996</v>
      </c>
      <c r="L1163">
        <v>4.7</v>
      </c>
      <c r="M1163">
        <v>4.74</v>
      </c>
      <c r="N1163">
        <v>4.74</v>
      </c>
      <c r="O1163">
        <v>3928400</v>
      </c>
    </row>
    <row r="1164" spans="9:15">
      <c r="I1164" s="23">
        <v>42753</v>
      </c>
      <c r="J1164">
        <v>4.75</v>
      </c>
      <c r="K1164">
        <v>4.8099999999999996</v>
      </c>
      <c r="L1164">
        <v>4.74</v>
      </c>
      <c r="M1164">
        <v>4.74</v>
      </c>
      <c r="N1164">
        <v>4.74</v>
      </c>
      <c r="O1164">
        <v>3105000</v>
      </c>
    </row>
    <row r="1165" spans="9:15">
      <c r="I1165" s="23">
        <v>42754</v>
      </c>
      <c r="J1165">
        <v>4.75</v>
      </c>
      <c r="K1165">
        <v>4.83</v>
      </c>
      <c r="L1165">
        <v>4.7300000000000004</v>
      </c>
      <c r="M1165">
        <v>4.83</v>
      </c>
      <c r="N1165">
        <v>4.83</v>
      </c>
      <c r="O1165">
        <v>4157600</v>
      </c>
    </row>
    <row r="1166" spans="9:15">
      <c r="I1166" s="23">
        <v>42755</v>
      </c>
      <c r="J1166">
        <v>4.82</v>
      </c>
      <c r="K1166">
        <v>4.82</v>
      </c>
      <c r="L1166">
        <v>4.7699999999999996</v>
      </c>
      <c r="M1166">
        <v>4.79</v>
      </c>
      <c r="N1166">
        <v>4.79</v>
      </c>
      <c r="O1166">
        <v>1756100</v>
      </c>
    </row>
    <row r="1167" spans="9:15">
      <c r="I1167" s="23">
        <v>42758</v>
      </c>
      <c r="J1167">
        <v>4.78</v>
      </c>
      <c r="K1167">
        <v>4.8099999999999996</v>
      </c>
      <c r="L1167">
        <v>4.76</v>
      </c>
      <c r="M1167">
        <v>4.8099999999999996</v>
      </c>
      <c r="N1167">
        <v>4.8099999999999996</v>
      </c>
      <c r="O1167">
        <v>2949500</v>
      </c>
    </row>
    <row r="1168" spans="9:15">
      <c r="I1168" s="23">
        <v>42759</v>
      </c>
      <c r="J1168">
        <v>4.8</v>
      </c>
      <c r="K1168">
        <v>4.9000000000000004</v>
      </c>
      <c r="L1168">
        <v>4.7699999999999996</v>
      </c>
      <c r="M1168">
        <v>4.9000000000000004</v>
      </c>
      <c r="N1168">
        <v>4.9000000000000004</v>
      </c>
      <c r="O1168">
        <v>7563300</v>
      </c>
    </row>
    <row r="1169" spans="9:15">
      <c r="I1169" s="23">
        <v>42760</v>
      </c>
      <c r="J1169">
        <v>4.9000000000000004</v>
      </c>
      <c r="K1169">
        <v>4.9800000000000004</v>
      </c>
      <c r="L1169">
        <v>4.8600000000000003</v>
      </c>
      <c r="M1169">
        <v>4.97</v>
      </c>
      <c r="N1169">
        <v>4.97</v>
      </c>
      <c r="O1169">
        <v>5187000</v>
      </c>
    </row>
    <row r="1170" spans="9:15">
      <c r="I1170" s="23">
        <v>42761</v>
      </c>
      <c r="J1170">
        <v>4.97</v>
      </c>
      <c r="K1170">
        <v>5.05</v>
      </c>
      <c r="L1170">
        <v>4.93</v>
      </c>
      <c r="M1170">
        <v>5.05</v>
      </c>
      <c r="N1170">
        <v>5.05</v>
      </c>
      <c r="O1170">
        <v>5610200</v>
      </c>
    </row>
    <row r="1171" spans="9:15">
      <c r="I1171" s="23">
        <v>42762</v>
      </c>
      <c r="J1171">
        <v>5.01</v>
      </c>
      <c r="K1171">
        <v>5.0999999999999996</v>
      </c>
      <c r="L1171">
        <v>5.01</v>
      </c>
      <c r="M1171">
        <v>5.0599999999999996</v>
      </c>
      <c r="N1171">
        <v>5.0599999999999996</v>
      </c>
      <c r="O1171">
        <v>4690200</v>
      </c>
    </row>
    <row r="1172" spans="9:15">
      <c r="I1172" s="23">
        <v>42766</v>
      </c>
      <c r="J1172">
        <v>5.0599999999999996</v>
      </c>
      <c r="K1172">
        <v>5.0999999999999996</v>
      </c>
      <c r="L1172">
        <v>5.01</v>
      </c>
      <c r="M1172">
        <v>5.04</v>
      </c>
      <c r="N1172">
        <v>5.04</v>
      </c>
      <c r="O1172">
        <v>7400300</v>
      </c>
    </row>
    <row r="1173" spans="9:15">
      <c r="I1173" s="23">
        <v>42768</v>
      </c>
      <c r="J1173">
        <v>5.04</v>
      </c>
      <c r="K1173">
        <v>5.07</v>
      </c>
      <c r="L1173">
        <v>5.0199999999999996</v>
      </c>
      <c r="M1173">
        <v>5.04</v>
      </c>
      <c r="N1173">
        <v>5.04</v>
      </c>
      <c r="O1173">
        <v>5982400</v>
      </c>
    </row>
    <row r="1174" spans="9:15">
      <c r="I1174" s="23">
        <v>42769</v>
      </c>
      <c r="J1174">
        <v>5.04</v>
      </c>
      <c r="K1174">
        <v>5.07</v>
      </c>
      <c r="L1174">
        <v>5.0199999999999996</v>
      </c>
      <c r="M1174">
        <v>5.05</v>
      </c>
      <c r="N1174">
        <v>5.05</v>
      </c>
      <c r="O1174">
        <v>4139400</v>
      </c>
    </row>
    <row r="1175" spans="9:15">
      <c r="I1175" s="23">
        <v>42772</v>
      </c>
      <c r="J1175">
        <v>5.0599999999999996</v>
      </c>
      <c r="K1175">
        <v>5.08</v>
      </c>
      <c r="L1175">
        <v>4.9800000000000004</v>
      </c>
      <c r="M1175">
        <v>5</v>
      </c>
      <c r="N1175">
        <v>5</v>
      </c>
      <c r="O1175">
        <v>2329700</v>
      </c>
    </row>
    <row r="1176" spans="9:15">
      <c r="I1176" s="23">
        <v>42773</v>
      </c>
      <c r="J1176">
        <v>5</v>
      </c>
      <c r="K1176">
        <v>5.07</v>
      </c>
      <c r="L1176">
        <v>4.9800000000000004</v>
      </c>
      <c r="M1176">
        <v>5.0599999999999996</v>
      </c>
      <c r="N1176">
        <v>5.0599999999999996</v>
      </c>
      <c r="O1176">
        <v>1865200</v>
      </c>
    </row>
    <row r="1177" spans="9:15">
      <c r="I1177" s="23">
        <v>42774</v>
      </c>
      <c r="J1177">
        <v>5.0599999999999996</v>
      </c>
      <c r="K1177">
        <v>5.08</v>
      </c>
      <c r="L1177">
        <v>5</v>
      </c>
      <c r="M1177">
        <v>5.0599999999999996</v>
      </c>
      <c r="N1177">
        <v>5.0599999999999996</v>
      </c>
      <c r="O1177">
        <v>10080200</v>
      </c>
    </row>
    <row r="1178" spans="9:15">
      <c r="I1178" s="23">
        <v>42776</v>
      </c>
      <c r="J1178">
        <v>5.0599999999999996</v>
      </c>
      <c r="K1178">
        <v>5.0999999999999996</v>
      </c>
      <c r="L1178">
        <v>5.05</v>
      </c>
      <c r="M1178">
        <v>5.0599999999999996</v>
      </c>
      <c r="N1178">
        <v>5.0599999999999996</v>
      </c>
      <c r="O1178">
        <v>5980600</v>
      </c>
    </row>
    <row r="1179" spans="9:15">
      <c r="I1179" s="23">
        <v>42779</v>
      </c>
      <c r="J1179">
        <v>5.0599999999999996</v>
      </c>
      <c r="K1179">
        <v>5.14</v>
      </c>
      <c r="L1179">
        <v>5.05</v>
      </c>
      <c r="M1179">
        <v>5.07</v>
      </c>
      <c r="N1179">
        <v>5.07</v>
      </c>
      <c r="O1179">
        <v>5455400</v>
      </c>
    </row>
    <row r="1180" spans="9:15">
      <c r="I1180" s="23">
        <v>42780</v>
      </c>
      <c r="J1180">
        <v>5.07</v>
      </c>
      <c r="K1180">
        <v>5.0999999999999996</v>
      </c>
      <c r="L1180">
        <v>5.0199999999999996</v>
      </c>
      <c r="M1180">
        <v>5.04</v>
      </c>
      <c r="N1180">
        <v>5.04</v>
      </c>
      <c r="O1180">
        <v>5863300</v>
      </c>
    </row>
    <row r="1181" spans="9:15">
      <c r="I1181" s="23">
        <v>42781</v>
      </c>
      <c r="J1181">
        <v>5.04</v>
      </c>
      <c r="K1181">
        <v>5.08</v>
      </c>
      <c r="L1181">
        <v>5.0199999999999996</v>
      </c>
      <c r="M1181">
        <v>5.05</v>
      </c>
      <c r="N1181">
        <v>5.05</v>
      </c>
      <c r="O1181">
        <v>10147300</v>
      </c>
    </row>
    <row r="1182" spans="9:15">
      <c r="I1182" s="23">
        <v>42782</v>
      </c>
      <c r="J1182">
        <v>5.05</v>
      </c>
      <c r="K1182">
        <v>5.09</v>
      </c>
      <c r="L1182">
        <v>5.05</v>
      </c>
      <c r="M1182">
        <v>5.09</v>
      </c>
      <c r="N1182">
        <v>5.09</v>
      </c>
      <c r="O1182">
        <v>10902000</v>
      </c>
    </row>
    <row r="1183" spans="9:15">
      <c r="I1183" s="23">
        <v>42783</v>
      </c>
      <c r="J1183">
        <v>5.08</v>
      </c>
      <c r="K1183">
        <v>5.25</v>
      </c>
      <c r="L1183">
        <v>5.08</v>
      </c>
      <c r="M1183">
        <v>5.25</v>
      </c>
      <c r="N1183">
        <v>5.25</v>
      </c>
      <c r="O1183">
        <v>10148000</v>
      </c>
    </row>
    <row r="1184" spans="9:15">
      <c r="I1184" s="23">
        <v>42786</v>
      </c>
      <c r="J1184">
        <v>5.19</v>
      </c>
      <c r="K1184">
        <v>5.4</v>
      </c>
      <c r="L1184">
        <v>5.18</v>
      </c>
      <c r="M1184">
        <v>5.38</v>
      </c>
      <c r="N1184">
        <v>5.38</v>
      </c>
      <c r="O1184">
        <v>9069900</v>
      </c>
    </row>
    <row r="1185" spans="9:15">
      <c r="I1185" s="23">
        <v>42787</v>
      </c>
      <c r="J1185">
        <v>5.4</v>
      </c>
      <c r="K1185">
        <v>5.41</v>
      </c>
      <c r="L1185">
        <v>5.2</v>
      </c>
      <c r="M1185">
        <v>5.2</v>
      </c>
      <c r="N1185">
        <v>5.2</v>
      </c>
      <c r="O1185">
        <v>10337300</v>
      </c>
    </row>
    <row r="1186" spans="9:15">
      <c r="I1186" s="23">
        <v>42788</v>
      </c>
      <c r="J1186">
        <v>5.21</v>
      </c>
      <c r="K1186">
        <v>5.4</v>
      </c>
      <c r="L1186">
        <v>5.16</v>
      </c>
      <c r="M1186">
        <v>5.4</v>
      </c>
      <c r="N1186">
        <v>5.4</v>
      </c>
      <c r="O1186">
        <v>15642400</v>
      </c>
    </row>
    <row r="1187" spans="9:15">
      <c r="I1187" s="23">
        <v>42789</v>
      </c>
      <c r="J1187">
        <v>5.4</v>
      </c>
      <c r="K1187">
        <v>5.56</v>
      </c>
      <c r="L1187">
        <v>5.35</v>
      </c>
      <c r="M1187">
        <v>5.47</v>
      </c>
      <c r="N1187">
        <v>5.47</v>
      </c>
      <c r="O1187">
        <v>14147000</v>
      </c>
    </row>
    <row r="1188" spans="9:15">
      <c r="I1188" s="23">
        <v>42790</v>
      </c>
      <c r="J1188">
        <v>5.5</v>
      </c>
      <c r="K1188">
        <v>5.58</v>
      </c>
      <c r="L1188">
        <v>5.23</v>
      </c>
      <c r="M1188">
        <v>5.28</v>
      </c>
      <c r="N1188">
        <v>5.28</v>
      </c>
      <c r="O1188">
        <v>13577700</v>
      </c>
    </row>
    <row r="1189" spans="9:15">
      <c r="I1189" s="23">
        <v>42793</v>
      </c>
      <c r="J1189">
        <v>5.3</v>
      </c>
      <c r="K1189">
        <v>5.34</v>
      </c>
      <c r="L1189">
        <v>5.25</v>
      </c>
      <c r="M1189">
        <v>5.25</v>
      </c>
      <c r="N1189">
        <v>5.25</v>
      </c>
      <c r="O1189">
        <v>3386500</v>
      </c>
    </row>
    <row r="1190" spans="9:15">
      <c r="I1190" s="23">
        <v>42794</v>
      </c>
      <c r="J1190">
        <v>5.24</v>
      </c>
      <c r="K1190">
        <v>5.3</v>
      </c>
      <c r="L1190">
        <v>5.21</v>
      </c>
      <c r="M1190">
        <v>5.25</v>
      </c>
      <c r="N1190">
        <v>5.25</v>
      </c>
      <c r="O1190">
        <v>6963600</v>
      </c>
    </row>
    <row r="1191" spans="9:15">
      <c r="I1191" s="23">
        <v>42795</v>
      </c>
      <c r="J1191">
        <v>5.27</v>
      </c>
      <c r="K1191">
        <v>5.32</v>
      </c>
      <c r="L1191">
        <v>5.25</v>
      </c>
      <c r="M1191">
        <v>5.29</v>
      </c>
      <c r="N1191">
        <v>5.29</v>
      </c>
      <c r="O1191">
        <v>6141400</v>
      </c>
    </row>
    <row r="1192" spans="9:15">
      <c r="I1192" s="23">
        <v>42796</v>
      </c>
      <c r="J1192">
        <v>5.3</v>
      </c>
      <c r="K1192">
        <v>5.38</v>
      </c>
      <c r="L1192">
        <v>5.3</v>
      </c>
      <c r="M1192">
        <v>5.38</v>
      </c>
      <c r="N1192">
        <v>5.38</v>
      </c>
      <c r="O1192">
        <v>6500300</v>
      </c>
    </row>
    <row r="1193" spans="9:15">
      <c r="I1193" s="23">
        <v>42797</v>
      </c>
      <c r="J1193">
        <v>5.4</v>
      </c>
      <c r="K1193">
        <v>5.4</v>
      </c>
      <c r="L1193">
        <v>5.29</v>
      </c>
      <c r="M1193">
        <v>5.29</v>
      </c>
      <c r="N1193">
        <v>5.29</v>
      </c>
      <c r="O1193">
        <v>5748200</v>
      </c>
    </row>
    <row r="1194" spans="9:15">
      <c r="I1194" s="23">
        <v>42800</v>
      </c>
      <c r="J1194">
        <v>5.3</v>
      </c>
      <c r="K1194">
        <v>5.53</v>
      </c>
      <c r="L1194">
        <v>5.3</v>
      </c>
      <c r="M1194">
        <v>5.52</v>
      </c>
      <c r="N1194">
        <v>5.52</v>
      </c>
      <c r="O1194">
        <v>7730200</v>
      </c>
    </row>
    <row r="1195" spans="9:15">
      <c r="I1195" s="23">
        <v>42801</v>
      </c>
      <c r="J1195">
        <v>5.55</v>
      </c>
      <c r="K1195">
        <v>5.55</v>
      </c>
      <c r="L1195">
        <v>5.44</v>
      </c>
      <c r="M1195">
        <v>5.44</v>
      </c>
      <c r="N1195">
        <v>5.44</v>
      </c>
      <c r="O1195">
        <v>12028700</v>
      </c>
    </row>
    <row r="1196" spans="9:15">
      <c r="I1196" s="23">
        <v>42802</v>
      </c>
      <c r="J1196">
        <v>5.36</v>
      </c>
      <c r="K1196">
        <v>5.47</v>
      </c>
      <c r="L1196">
        <v>5.36</v>
      </c>
      <c r="M1196">
        <v>5.4</v>
      </c>
      <c r="N1196">
        <v>5.4</v>
      </c>
      <c r="O1196">
        <v>4545800</v>
      </c>
    </row>
    <row r="1197" spans="9:15">
      <c r="I1197" s="23">
        <v>42803</v>
      </c>
      <c r="J1197">
        <v>5.42</v>
      </c>
      <c r="K1197">
        <v>5.47</v>
      </c>
      <c r="L1197">
        <v>5.35</v>
      </c>
      <c r="M1197">
        <v>5.35</v>
      </c>
      <c r="N1197">
        <v>5.35</v>
      </c>
      <c r="O1197">
        <v>5448000</v>
      </c>
    </row>
    <row r="1198" spans="9:15">
      <c r="I1198" s="23">
        <v>42804</v>
      </c>
      <c r="J1198">
        <v>5.36</v>
      </c>
      <c r="K1198">
        <v>5.36</v>
      </c>
      <c r="L1198">
        <v>5.27</v>
      </c>
      <c r="M1198">
        <v>5.27</v>
      </c>
      <c r="N1198">
        <v>5.27</v>
      </c>
      <c r="O1198">
        <v>6317600</v>
      </c>
    </row>
    <row r="1199" spans="9:15">
      <c r="I1199" s="23">
        <v>42807</v>
      </c>
      <c r="J1199">
        <v>5.3</v>
      </c>
      <c r="K1199">
        <v>5.32</v>
      </c>
      <c r="L1199">
        <v>5.24</v>
      </c>
      <c r="M1199">
        <v>5.25</v>
      </c>
      <c r="N1199">
        <v>5.25</v>
      </c>
      <c r="O1199">
        <v>3754000</v>
      </c>
    </row>
    <row r="1200" spans="9:15">
      <c r="I1200" s="23">
        <v>42808</v>
      </c>
      <c r="J1200">
        <v>5.25</v>
      </c>
      <c r="K1200">
        <v>5.4</v>
      </c>
      <c r="L1200">
        <v>5.24</v>
      </c>
      <c r="M1200">
        <v>5.35</v>
      </c>
      <c r="N1200">
        <v>5.35</v>
      </c>
      <c r="O1200">
        <v>11173700</v>
      </c>
    </row>
    <row r="1201" spans="9:15">
      <c r="I1201" s="23">
        <v>42809</v>
      </c>
      <c r="J1201">
        <v>5.36</v>
      </c>
      <c r="K1201">
        <v>5.39</v>
      </c>
      <c r="L1201">
        <v>5.35</v>
      </c>
      <c r="M1201">
        <v>5.35</v>
      </c>
      <c r="N1201">
        <v>5.35</v>
      </c>
      <c r="O1201">
        <v>3406700</v>
      </c>
    </row>
    <row r="1202" spans="9:15">
      <c r="I1202" s="23">
        <v>42810</v>
      </c>
      <c r="J1202">
        <v>5.4</v>
      </c>
      <c r="K1202">
        <v>5.45</v>
      </c>
      <c r="L1202">
        <v>5.38</v>
      </c>
      <c r="M1202">
        <v>5.42</v>
      </c>
      <c r="N1202">
        <v>5.42</v>
      </c>
      <c r="O1202">
        <v>13072600</v>
      </c>
    </row>
    <row r="1203" spans="9:15">
      <c r="I1203" s="23">
        <v>42811</v>
      </c>
      <c r="J1203">
        <v>5.44</v>
      </c>
      <c r="K1203">
        <v>5.56</v>
      </c>
      <c r="L1203">
        <v>5.4</v>
      </c>
      <c r="M1203">
        <v>5.47</v>
      </c>
      <c r="N1203">
        <v>5.47</v>
      </c>
      <c r="O1203">
        <v>18967400</v>
      </c>
    </row>
    <row r="1204" spans="9:15">
      <c r="I1204" s="23">
        <v>42814</v>
      </c>
      <c r="J1204">
        <v>5.47</v>
      </c>
      <c r="K1204">
        <v>5.57</v>
      </c>
      <c r="L1204">
        <v>5.47</v>
      </c>
      <c r="M1204">
        <v>5.54</v>
      </c>
      <c r="N1204">
        <v>5.54</v>
      </c>
      <c r="O1204">
        <v>7122500</v>
      </c>
    </row>
    <row r="1205" spans="9:15">
      <c r="I1205" s="23">
        <v>42815</v>
      </c>
      <c r="J1205">
        <v>5.55</v>
      </c>
      <c r="K1205">
        <v>5.68</v>
      </c>
      <c r="L1205">
        <v>5.54</v>
      </c>
      <c r="M1205">
        <v>5.68</v>
      </c>
      <c r="N1205">
        <v>5.68</v>
      </c>
      <c r="O1205">
        <v>11264900</v>
      </c>
    </row>
    <row r="1206" spans="9:15">
      <c r="I1206" s="23">
        <v>42816</v>
      </c>
      <c r="J1206">
        <v>5.63</v>
      </c>
      <c r="K1206">
        <v>5.63</v>
      </c>
      <c r="L1206">
        <v>5.44</v>
      </c>
      <c r="M1206">
        <v>5.5</v>
      </c>
      <c r="N1206">
        <v>5.5</v>
      </c>
      <c r="O1206">
        <v>26319900</v>
      </c>
    </row>
    <row r="1207" spans="9:15">
      <c r="I1207" s="23">
        <v>42817</v>
      </c>
      <c r="J1207">
        <v>5.53</v>
      </c>
      <c r="K1207">
        <v>5.55</v>
      </c>
      <c r="L1207">
        <v>5.44</v>
      </c>
      <c r="M1207">
        <v>5.45</v>
      </c>
      <c r="N1207">
        <v>5.45</v>
      </c>
      <c r="O1207">
        <v>23229500</v>
      </c>
    </row>
    <row r="1208" spans="9:15">
      <c r="I1208" s="23">
        <v>42818</v>
      </c>
      <c r="J1208">
        <v>5.46</v>
      </c>
      <c r="K1208">
        <v>5.58</v>
      </c>
      <c r="L1208">
        <v>5.46</v>
      </c>
      <c r="M1208">
        <v>5.57</v>
      </c>
      <c r="N1208">
        <v>5.57</v>
      </c>
      <c r="O1208">
        <v>11516200</v>
      </c>
    </row>
    <row r="1209" spans="9:15">
      <c r="I1209" s="23">
        <v>42821</v>
      </c>
      <c r="J1209">
        <v>5.57</v>
      </c>
      <c r="K1209">
        <v>5.68</v>
      </c>
      <c r="L1209">
        <v>5.54</v>
      </c>
      <c r="M1209">
        <v>5.65</v>
      </c>
      <c r="N1209">
        <v>5.65</v>
      </c>
      <c r="O1209">
        <v>11434200</v>
      </c>
    </row>
    <row r="1210" spans="9:15">
      <c r="I1210" s="23">
        <v>42822</v>
      </c>
      <c r="J1210">
        <v>5.65</v>
      </c>
      <c r="K1210">
        <v>5.75</v>
      </c>
      <c r="L1210">
        <v>5.64</v>
      </c>
      <c r="M1210">
        <v>5.75</v>
      </c>
      <c r="N1210">
        <v>5.75</v>
      </c>
      <c r="O1210">
        <v>9448200</v>
      </c>
    </row>
    <row r="1211" spans="9:15">
      <c r="I1211" s="23">
        <v>42823</v>
      </c>
      <c r="J1211">
        <v>5.76</v>
      </c>
      <c r="K1211">
        <v>5.81</v>
      </c>
      <c r="L1211">
        <v>5.68</v>
      </c>
      <c r="M1211">
        <v>5.7</v>
      </c>
      <c r="N1211">
        <v>5.7</v>
      </c>
      <c r="O1211">
        <v>15219000</v>
      </c>
    </row>
    <row r="1212" spans="9:15">
      <c r="I1212" s="23">
        <v>42824</v>
      </c>
      <c r="J1212" t="s">
        <v>137</v>
      </c>
      <c r="K1212" t="s">
        <v>137</v>
      </c>
      <c r="L1212" t="s">
        <v>137</v>
      </c>
      <c r="M1212" t="s">
        <v>137</v>
      </c>
      <c r="N1212">
        <f t="shared" ref="N1212:N1213" si="38">N1211</f>
        <v>5.7</v>
      </c>
      <c r="O1212" t="s">
        <v>137</v>
      </c>
    </row>
    <row r="1213" spans="9:15">
      <c r="I1213" s="23">
        <v>42825</v>
      </c>
      <c r="J1213" t="s">
        <v>137</v>
      </c>
      <c r="K1213" t="s">
        <v>137</v>
      </c>
      <c r="L1213" t="s">
        <v>137</v>
      </c>
      <c r="M1213" t="s">
        <v>137</v>
      </c>
      <c r="N1213">
        <f t="shared" si="38"/>
        <v>5.7</v>
      </c>
      <c r="O1213" t="s">
        <v>137</v>
      </c>
    </row>
    <row r="1214" spans="9:15">
      <c r="I1214" s="23">
        <v>42828</v>
      </c>
      <c r="J1214">
        <v>5.45</v>
      </c>
      <c r="K1214">
        <v>5.59</v>
      </c>
      <c r="L1214">
        <v>5.39</v>
      </c>
      <c r="M1214">
        <v>5.56</v>
      </c>
      <c r="N1214">
        <v>5.56</v>
      </c>
      <c r="O1214">
        <v>15910000</v>
      </c>
    </row>
    <row r="1215" spans="9:15">
      <c r="I1215" s="23">
        <v>42829</v>
      </c>
      <c r="J1215">
        <v>5.58</v>
      </c>
      <c r="K1215">
        <v>5.58</v>
      </c>
      <c r="L1215">
        <v>5.44</v>
      </c>
      <c r="M1215">
        <v>5.52</v>
      </c>
      <c r="N1215">
        <v>5.52</v>
      </c>
      <c r="O1215">
        <v>10100200</v>
      </c>
    </row>
    <row r="1216" spans="9:15">
      <c r="I1216" s="23">
        <v>42830</v>
      </c>
      <c r="J1216">
        <v>5.5</v>
      </c>
      <c r="K1216">
        <v>5.51</v>
      </c>
      <c r="L1216">
        <v>5.46</v>
      </c>
      <c r="M1216">
        <v>5.5</v>
      </c>
      <c r="N1216">
        <v>5.5</v>
      </c>
      <c r="O1216">
        <v>8377800</v>
      </c>
    </row>
    <row r="1217" spans="9:15">
      <c r="I1217" s="23">
        <v>42831</v>
      </c>
      <c r="J1217">
        <v>5.49</v>
      </c>
      <c r="K1217">
        <v>5.53</v>
      </c>
      <c r="L1217">
        <v>5.46</v>
      </c>
      <c r="M1217">
        <v>5.49</v>
      </c>
      <c r="N1217">
        <v>5.49</v>
      </c>
      <c r="O1217">
        <v>8548600</v>
      </c>
    </row>
    <row r="1218" spans="9:15">
      <c r="I1218" s="23">
        <v>42832</v>
      </c>
      <c r="J1218">
        <v>5.47</v>
      </c>
      <c r="K1218">
        <v>5.5</v>
      </c>
      <c r="L1218">
        <v>5.46</v>
      </c>
      <c r="M1218">
        <v>5.48</v>
      </c>
      <c r="N1218">
        <v>5.48</v>
      </c>
      <c r="O1218">
        <v>5683600</v>
      </c>
    </row>
    <row r="1219" spans="9:15">
      <c r="I1219" s="23">
        <v>42835</v>
      </c>
      <c r="J1219">
        <v>5.51</v>
      </c>
      <c r="K1219">
        <v>5.52</v>
      </c>
      <c r="L1219">
        <v>5.43</v>
      </c>
      <c r="M1219">
        <v>5.49</v>
      </c>
      <c r="N1219">
        <v>5.49</v>
      </c>
      <c r="O1219">
        <v>10978000</v>
      </c>
    </row>
    <row r="1220" spans="9:15">
      <c r="I1220" s="23">
        <v>42836</v>
      </c>
      <c r="J1220">
        <v>5.49</v>
      </c>
      <c r="K1220">
        <v>5.55</v>
      </c>
      <c r="L1220">
        <v>5.44</v>
      </c>
      <c r="M1220">
        <v>5.49</v>
      </c>
      <c r="N1220">
        <v>5.49</v>
      </c>
      <c r="O1220">
        <v>4868500</v>
      </c>
    </row>
    <row r="1221" spans="9:15">
      <c r="I1221" s="23">
        <v>42837</v>
      </c>
      <c r="J1221">
        <v>5.5</v>
      </c>
      <c r="K1221">
        <v>5.57</v>
      </c>
      <c r="L1221">
        <v>5.48</v>
      </c>
      <c r="M1221">
        <v>5.55</v>
      </c>
      <c r="N1221">
        <v>5.55</v>
      </c>
      <c r="O1221">
        <v>11206200</v>
      </c>
    </row>
    <row r="1222" spans="9:15">
      <c r="I1222" s="23">
        <v>42838</v>
      </c>
      <c r="J1222">
        <v>5.55</v>
      </c>
      <c r="K1222">
        <v>5.7</v>
      </c>
      <c r="L1222">
        <v>5.53</v>
      </c>
      <c r="M1222">
        <v>5.68</v>
      </c>
      <c r="N1222">
        <v>5.68</v>
      </c>
      <c r="O1222">
        <v>14224600</v>
      </c>
    </row>
    <row r="1223" spans="9:15">
      <c r="I1223" s="23">
        <v>42839</v>
      </c>
      <c r="J1223">
        <v>5.67</v>
      </c>
      <c r="K1223">
        <v>5.67</v>
      </c>
      <c r="L1223">
        <v>5.58</v>
      </c>
      <c r="M1223">
        <v>5.63</v>
      </c>
      <c r="N1223">
        <v>5.63</v>
      </c>
      <c r="O1223">
        <v>2380500</v>
      </c>
    </row>
    <row r="1224" spans="9:15">
      <c r="I1224" s="23">
        <v>42842</v>
      </c>
      <c r="J1224">
        <v>5.61</v>
      </c>
      <c r="K1224">
        <v>5.63</v>
      </c>
      <c r="L1224">
        <v>5.5</v>
      </c>
      <c r="M1224">
        <v>5.5</v>
      </c>
      <c r="N1224">
        <v>5.5</v>
      </c>
      <c r="O1224">
        <v>6588000</v>
      </c>
    </row>
    <row r="1225" spans="9:15">
      <c r="I1225" s="23">
        <v>42843</v>
      </c>
      <c r="J1225">
        <v>5.55</v>
      </c>
      <c r="K1225">
        <v>5.61</v>
      </c>
      <c r="L1225">
        <v>5.54</v>
      </c>
      <c r="M1225">
        <v>5.56</v>
      </c>
      <c r="N1225">
        <v>5.56</v>
      </c>
      <c r="O1225">
        <v>4580200</v>
      </c>
    </row>
    <row r="1226" spans="9:15">
      <c r="I1226" s="23">
        <v>42844</v>
      </c>
      <c r="J1226">
        <v>5.6</v>
      </c>
      <c r="K1226">
        <v>5.66</v>
      </c>
      <c r="L1226">
        <v>5.53</v>
      </c>
      <c r="M1226">
        <v>5.65</v>
      </c>
      <c r="N1226">
        <v>5.65</v>
      </c>
      <c r="O1226">
        <v>14150300</v>
      </c>
    </row>
    <row r="1227" spans="9:15">
      <c r="I1227" s="23">
        <v>42845</v>
      </c>
      <c r="J1227">
        <v>5.65</v>
      </c>
      <c r="K1227">
        <v>5.66</v>
      </c>
      <c r="L1227">
        <v>5.59</v>
      </c>
      <c r="M1227">
        <v>5.59</v>
      </c>
      <c r="N1227">
        <v>5.59</v>
      </c>
      <c r="O1227">
        <v>23107300</v>
      </c>
    </row>
    <row r="1228" spans="9:15">
      <c r="I1228" s="23">
        <v>42846</v>
      </c>
      <c r="J1228">
        <v>5.59</v>
      </c>
      <c r="K1228">
        <v>5.98</v>
      </c>
      <c r="L1228">
        <v>5.59</v>
      </c>
      <c r="M1228">
        <v>5.98</v>
      </c>
      <c r="N1228">
        <v>5.98</v>
      </c>
      <c r="O1228">
        <v>9391800</v>
      </c>
    </row>
    <row r="1229" spans="9:15">
      <c r="I1229" s="23">
        <v>42849</v>
      </c>
      <c r="J1229">
        <v>5.85</v>
      </c>
      <c r="K1229">
        <v>5.85</v>
      </c>
      <c r="L1229">
        <v>5.85</v>
      </c>
      <c r="M1229">
        <v>5.85</v>
      </c>
      <c r="N1229">
        <v>5.85</v>
      </c>
      <c r="O1229">
        <v>0</v>
      </c>
    </row>
    <row r="1230" spans="9:15">
      <c r="I1230" s="23">
        <v>42850</v>
      </c>
      <c r="J1230">
        <v>5.95</v>
      </c>
      <c r="K1230">
        <v>5.97</v>
      </c>
      <c r="L1230">
        <v>5.83</v>
      </c>
      <c r="M1230">
        <v>5.97</v>
      </c>
      <c r="N1230">
        <v>5.97</v>
      </c>
      <c r="O1230">
        <v>6318200</v>
      </c>
    </row>
    <row r="1231" spans="9:15">
      <c r="I1231" s="23">
        <v>42851</v>
      </c>
      <c r="J1231">
        <v>5.93</v>
      </c>
      <c r="K1231">
        <v>6.07</v>
      </c>
      <c r="L1231">
        <v>5.91</v>
      </c>
      <c r="M1231">
        <v>6.02</v>
      </c>
      <c r="N1231">
        <v>6.02</v>
      </c>
      <c r="O1231">
        <v>4884100</v>
      </c>
    </row>
    <row r="1232" spans="9:15">
      <c r="I1232" s="23">
        <v>42852</v>
      </c>
      <c r="J1232">
        <v>6</v>
      </c>
      <c r="K1232">
        <v>6</v>
      </c>
      <c r="L1232">
        <v>5.83</v>
      </c>
      <c r="M1232">
        <v>5.83</v>
      </c>
      <c r="N1232">
        <v>5.83</v>
      </c>
      <c r="O1232">
        <v>6622700</v>
      </c>
    </row>
    <row r="1233" spans="9:15">
      <c r="I1233" s="23">
        <v>42853</v>
      </c>
      <c r="J1233">
        <v>5.83</v>
      </c>
      <c r="K1233">
        <v>5.94</v>
      </c>
      <c r="L1233">
        <v>5.82</v>
      </c>
      <c r="M1233">
        <v>5.87</v>
      </c>
      <c r="N1233">
        <v>5.87</v>
      </c>
      <c r="O1233">
        <v>8289500</v>
      </c>
    </row>
    <row r="1234" spans="9:15">
      <c r="I1234" s="23">
        <v>42857</v>
      </c>
      <c r="J1234">
        <v>5.87</v>
      </c>
      <c r="K1234">
        <v>6</v>
      </c>
      <c r="L1234">
        <v>5.85</v>
      </c>
      <c r="M1234">
        <v>5.99</v>
      </c>
      <c r="N1234">
        <v>5.99</v>
      </c>
      <c r="O1234">
        <v>10217900</v>
      </c>
    </row>
    <row r="1235" spans="9:15">
      <c r="I1235" s="23">
        <v>42858</v>
      </c>
      <c r="J1235">
        <v>6</v>
      </c>
      <c r="K1235">
        <v>6</v>
      </c>
      <c r="L1235">
        <v>5.84</v>
      </c>
      <c r="M1235">
        <v>5.86</v>
      </c>
      <c r="N1235">
        <v>5.86</v>
      </c>
      <c r="O1235">
        <v>4595800</v>
      </c>
    </row>
    <row r="1236" spans="9:15">
      <c r="I1236" s="23">
        <v>42859</v>
      </c>
      <c r="J1236">
        <v>5.85</v>
      </c>
      <c r="K1236">
        <v>5.88</v>
      </c>
      <c r="L1236">
        <v>5.74</v>
      </c>
      <c r="M1236">
        <v>5.76</v>
      </c>
      <c r="N1236">
        <v>5.76</v>
      </c>
      <c r="O1236">
        <v>5557400</v>
      </c>
    </row>
    <row r="1237" spans="9:15">
      <c r="I1237" s="23">
        <v>42860</v>
      </c>
      <c r="J1237">
        <v>5.72</v>
      </c>
      <c r="K1237">
        <v>5.78</v>
      </c>
      <c r="L1237">
        <v>5.72</v>
      </c>
      <c r="M1237">
        <v>5.78</v>
      </c>
      <c r="N1237">
        <v>5.78</v>
      </c>
      <c r="O1237">
        <v>2563300</v>
      </c>
    </row>
    <row r="1238" spans="9:15">
      <c r="I1238" s="23">
        <v>42863</v>
      </c>
      <c r="J1238">
        <v>5.78</v>
      </c>
      <c r="K1238">
        <v>5.81</v>
      </c>
      <c r="L1238">
        <v>5.72</v>
      </c>
      <c r="M1238">
        <v>5.76</v>
      </c>
      <c r="N1238">
        <v>5.76</v>
      </c>
      <c r="O1238">
        <v>2800400</v>
      </c>
    </row>
    <row r="1239" spans="9:15">
      <c r="I1239" s="23">
        <v>42864</v>
      </c>
      <c r="J1239">
        <v>5.79</v>
      </c>
      <c r="K1239">
        <v>5.82</v>
      </c>
      <c r="L1239">
        <v>5.74</v>
      </c>
      <c r="M1239">
        <v>5.74</v>
      </c>
      <c r="N1239">
        <v>5.74</v>
      </c>
      <c r="O1239">
        <v>3731400</v>
      </c>
    </row>
    <row r="1240" spans="9:15">
      <c r="I1240" s="23">
        <v>42866</v>
      </c>
      <c r="J1240">
        <v>5.74</v>
      </c>
      <c r="K1240">
        <v>5.92</v>
      </c>
      <c r="L1240">
        <v>5.74</v>
      </c>
      <c r="M1240">
        <v>5.9</v>
      </c>
      <c r="N1240">
        <v>5.9</v>
      </c>
      <c r="O1240">
        <v>9560000</v>
      </c>
    </row>
    <row r="1241" spans="9:15">
      <c r="I1241" s="23">
        <v>42867</v>
      </c>
      <c r="J1241">
        <v>5.91</v>
      </c>
      <c r="K1241">
        <v>5.92</v>
      </c>
      <c r="L1241">
        <v>5.8</v>
      </c>
      <c r="M1241">
        <v>5.8</v>
      </c>
      <c r="N1241">
        <v>5.8</v>
      </c>
      <c r="O1241">
        <v>4458000</v>
      </c>
    </row>
    <row r="1242" spans="9:15">
      <c r="I1242" s="23">
        <v>42870</v>
      </c>
      <c r="J1242">
        <v>5.81</v>
      </c>
      <c r="K1242">
        <v>5.85</v>
      </c>
      <c r="L1242">
        <v>5.77</v>
      </c>
      <c r="M1242">
        <v>5.8</v>
      </c>
      <c r="N1242">
        <v>5.8</v>
      </c>
      <c r="O1242">
        <v>5187700</v>
      </c>
    </row>
    <row r="1244" spans="9:15">
      <c r="I1244" s="23">
        <v>42877</v>
      </c>
      <c r="J1244" s="137">
        <v>5.7807399999999998</v>
      </c>
      <c r="K1244" s="137">
        <v>5.9292179999999997</v>
      </c>
      <c r="L1244" s="137">
        <v>5.7609430000000001</v>
      </c>
      <c r="M1244" s="137">
        <v>5.99</v>
      </c>
      <c r="N1244" s="137">
        <v>5.9292179999999997</v>
      </c>
      <c r="O1244" s="137">
        <v>7176200</v>
      </c>
    </row>
    <row r="1245" spans="9:15">
      <c r="I1245" s="23">
        <v>42878</v>
      </c>
      <c r="J1245" s="137">
        <v>5.9292179999999997</v>
      </c>
      <c r="K1245" s="137">
        <v>5.9292179999999997</v>
      </c>
      <c r="L1245" s="137">
        <v>5.859928</v>
      </c>
      <c r="M1245" s="137">
        <v>5.93</v>
      </c>
      <c r="N1245" s="137">
        <v>5.8698259999999998</v>
      </c>
      <c r="O1245" s="137">
        <v>7757600</v>
      </c>
    </row>
    <row r="1246" spans="9:15">
      <c r="I1246" s="23">
        <v>42879</v>
      </c>
      <c r="J1246" s="137">
        <v>5.8698259999999998</v>
      </c>
      <c r="K1246" s="137">
        <v>5.9589129999999999</v>
      </c>
      <c r="L1246" s="137">
        <v>5.8698259999999998</v>
      </c>
      <c r="M1246" s="137">
        <v>5.95</v>
      </c>
      <c r="N1246" s="137">
        <v>5.8896240000000004</v>
      </c>
      <c r="O1246" s="137">
        <v>6146700</v>
      </c>
    </row>
    <row r="1247" spans="9:15">
      <c r="I1247" s="23">
        <v>42880</v>
      </c>
      <c r="J1247" s="137">
        <v>5.9391160000000003</v>
      </c>
      <c r="K1247" s="137">
        <v>6.3152600000000003</v>
      </c>
      <c r="L1247" s="137">
        <v>5.9193189999999998</v>
      </c>
      <c r="M1247" s="137">
        <v>6.2</v>
      </c>
      <c r="N1247" s="137">
        <v>6.1370870000000002</v>
      </c>
      <c r="O1247" s="137">
        <v>9938700</v>
      </c>
    </row>
    <row r="1248" spans="9:15">
      <c r="I1248" s="23">
        <v>42881</v>
      </c>
      <c r="J1248" s="137">
        <v>6.1370870000000002</v>
      </c>
      <c r="K1248" s="137">
        <v>6.1370870000000002</v>
      </c>
      <c r="L1248" s="137">
        <v>5.9094199999999999</v>
      </c>
      <c r="M1248" s="137">
        <v>6.02</v>
      </c>
      <c r="N1248" s="137">
        <v>5.9589129999999999</v>
      </c>
      <c r="O1248" s="137">
        <v>12097200</v>
      </c>
    </row>
    <row r="1249" spans="9:15">
      <c r="I1249" s="23">
        <v>42884</v>
      </c>
      <c r="J1249" s="137">
        <v>5.9589129999999999</v>
      </c>
      <c r="K1249" s="137">
        <v>6.0578989999999999</v>
      </c>
      <c r="L1249" s="137">
        <v>5.9589129999999999</v>
      </c>
      <c r="M1249" s="137">
        <v>6.11</v>
      </c>
      <c r="N1249" s="137">
        <v>6.048</v>
      </c>
      <c r="O1249" s="137">
        <v>4213900</v>
      </c>
    </row>
    <row r="1250" spans="9:15">
      <c r="I1250" s="23">
        <v>42886</v>
      </c>
      <c r="J1250" s="137">
        <v>6.04</v>
      </c>
      <c r="K1250" s="137">
        <v>6.04</v>
      </c>
      <c r="L1250" s="137">
        <v>5.6</v>
      </c>
      <c r="M1250" s="137">
        <v>5.61</v>
      </c>
      <c r="N1250" s="137">
        <v>5.61</v>
      </c>
      <c r="O1250" s="137">
        <v>36415100</v>
      </c>
    </row>
    <row r="1251" spans="9:15">
      <c r="I1251" s="23">
        <v>42887</v>
      </c>
      <c r="J1251" s="137">
        <v>5.61</v>
      </c>
      <c r="K1251" s="137">
        <v>5.77</v>
      </c>
      <c r="L1251" s="137">
        <v>5.61</v>
      </c>
      <c r="M1251" s="137">
        <v>5.73</v>
      </c>
      <c r="N1251" s="137">
        <v>5.73</v>
      </c>
      <c r="O1251" s="137">
        <v>10564100</v>
      </c>
    </row>
    <row r="1252" spans="9:15">
      <c r="I1252" s="23">
        <v>42888</v>
      </c>
      <c r="J1252" s="137">
        <v>5.7</v>
      </c>
      <c r="K1252" s="137">
        <v>5.75</v>
      </c>
      <c r="L1252" s="137">
        <v>5.69</v>
      </c>
      <c r="M1252" s="137">
        <v>5.7</v>
      </c>
      <c r="N1252" s="137">
        <v>5.7</v>
      </c>
      <c r="O1252" s="137">
        <v>4312500</v>
      </c>
    </row>
    <row r="1253" spans="9:15">
      <c r="I1253" s="23">
        <v>42891</v>
      </c>
      <c r="J1253" s="137">
        <v>5.7</v>
      </c>
      <c r="K1253" s="137">
        <v>5.82</v>
      </c>
      <c r="L1253" s="137">
        <v>5.66</v>
      </c>
      <c r="M1253" s="137">
        <v>5.82</v>
      </c>
      <c r="N1253" s="137">
        <v>5.82</v>
      </c>
      <c r="O1253" s="137">
        <v>9057100</v>
      </c>
    </row>
    <row r="1254" spans="9:15">
      <c r="I1254" s="23">
        <v>42892</v>
      </c>
      <c r="J1254" s="137">
        <v>5.82</v>
      </c>
      <c r="K1254" s="137">
        <v>5.84</v>
      </c>
      <c r="L1254" s="137">
        <v>5.73</v>
      </c>
      <c r="M1254" s="137">
        <v>5.78</v>
      </c>
      <c r="N1254" s="137">
        <v>5.78</v>
      </c>
      <c r="O1254" s="137">
        <v>8329300</v>
      </c>
    </row>
    <row r="1255" spans="9:15">
      <c r="I1255" s="23">
        <v>42893</v>
      </c>
      <c r="J1255" s="137">
        <v>5.73</v>
      </c>
      <c r="K1255" s="137">
        <v>5.77</v>
      </c>
      <c r="L1255" s="137">
        <v>5.62</v>
      </c>
      <c r="M1255" s="137">
        <v>5.62</v>
      </c>
      <c r="N1255" s="137">
        <v>5.62</v>
      </c>
      <c r="O1255" s="137">
        <v>18712900</v>
      </c>
    </row>
    <row r="1256" spans="9:15">
      <c r="I1256" s="23">
        <v>42894</v>
      </c>
      <c r="J1256" s="137">
        <v>5.64</v>
      </c>
      <c r="K1256" s="137">
        <v>5.68</v>
      </c>
      <c r="L1256" s="137">
        <v>5.62</v>
      </c>
      <c r="M1256" s="137">
        <v>5.62</v>
      </c>
      <c r="N1256" s="137">
        <v>5.62</v>
      </c>
      <c r="O1256" s="137">
        <v>6663200</v>
      </c>
    </row>
    <row r="1257" spans="9:15">
      <c r="I1257" s="23">
        <v>42895</v>
      </c>
      <c r="J1257" s="137">
        <v>5.63</v>
      </c>
      <c r="K1257" s="137">
        <v>5.7</v>
      </c>
      <c r="L1257" s="137">
        <v>5.55</v>
      </c>
      <c r="M1257" s="137">
        <v>5.7</v>
      </c>
      <c r="N1257" s="137">
        <v>5.7</v>
      </c>
      <c r="O1257" s="137">
        <v>6325300</v>
      </c>
    </row>
    <row r="1258" spans="9:15">
      <c r="I1258" s="23">
        <v>42898</v>
      </c>
      <c r="J1258" s="137">
        <v>5.7</v>
      </c>
      <c r="K1258" s="137">
        <v>5.7</v>
      </c>
      <c r="L1258" s="137">
        <v>5.7</v>
      </c>
      <c r="M1258" s="137">
        <v>5.7</v>
      </c>
      <c r="N1258" s="137">
        <v>5.7</v>
      </c>
      <c r="O1258" s="137">
        <v>0</v>
      </c>
    </row>
    <row r="1259" spans="9:15">
      <c r="I1259" s="23">
        <v>42899</v>
      </c>
      <c r="J1259" s="137">
        <v>5.64</v>
      </c>
      <c r="K1259" s="137">
        <v>5.7</v>
      </c>
      <c r="L1259" s="137">
        <v>5.54</v>
      </c>
      <c r="M1259" s="137">
        <v>5.63</v>
      </c>
      <c r="N1259" s="137">
        <v>5.63</v>
      </c>
      <c r="O1259" s="137">
        <v>9141900</v>
      </c>
    </row>
    <row r="1260" spans="9:15">
      <c r="I1260" s="23">
        <v>42900</v>
      </c>
      <c r="J1260" s="137">
        <v>5.63</v>
      </c>
      <c r="K1260" s="137">
        <v>5.9</v>
      </c>
      <c r="L1260" s="137">
        <v>5.62</v>
      </c>
      <c r="M1260" s="137">
        <v>5.85</v>
      </c>
      <c r="N1260" s="137">
        <v>5.85</v>
      </c>
      <c r="O1260" s="137">
        <v>10223300</v>
      </c>
    </row>
    <row r="1261" spans="9:15">
      <c r="I1261" s="23">
        <v>42901</v>
      </c>
      <c r="J1261" s="137">
        <v>5.85</v>
      </c>
      <c r="K1261" s="137">
        <v>5.87</v>
      </c>
      <c r="L1261" s="137">
        <v>5.75</v>
      </c>
      <c r="M1261" s="137">
        <v>5.75</v>
      </c>
      <c r="N1261" s="137">
        <v>5.75</v>
      </c>
      <c r="O1261" s="137">
        <v>6395400</v>
      </c>
    </row>
    <row r="1262" spans="9:15">
      <c r="I1262" s="23">
        <v>42902</v>
      </c>
      <c r="J1262" s="137">
        <v>5.77</v>
      </c>
      <c r="K1262" s="137">
        <v>5.81</v>
      </c>
      <c r="L1262" s="137">
        <v>5.65</v>
      </c>
      <c r="M1262" s="137">
        <v>5.65</v>
      </c>
      <c r="N1262" s="137">
        <v>5.65</v>
      </c>
      <c r="O1262" s="137">
        <v>8644900</v>
      </c>
    </row>
    <row r="1263" spans="9:15">
      <c r="I1263" s="23">
        <v>42905</v>
      </c>
      <c r="J1263" s="137">
        <v>5.67</v>
      </c>
      <c r="K1263" s="137">
        <v>5.7</v>
      </c>
      <c r="L1263" s="137">
        <v>5.64</v>
      </c>
      <c r="M1263" s="137">
        <v>5.66</v>
      </c>
      <c r="N1263" s="137">
        <v>5.66</v>
      </c>
      <c r="O1263" s="137">
        <v>2450700</v>
      </c>
    </row>
    <row r="1264" spans="9:15">
      <c r="I1264" s="23">
        <v>42906</v>
      </c>
      <c r="J1264" s="137">
        <v>5.7</v>
      </c>
      <c r="K1264" s="137">
        <v>5.71</v>
      </c>
      <c r="L1264" s="137">
        <v>5.59</v>
      </c>
      <c r="M1264" s="137">
        <v>5.59</v>
      </c>
      <c r="N1264" s="137">
        <v>5.59</v>
      </c>
      <c r="O1264" s="137">
        <v>6065600</v>
      </c>
    </row>
  </sheetData>
  <mergeCells count="3">
    <mergeCell ref="X10:AC10"/>
    <mergeCell ref="AQ6:AS6"/>
    <mergeCell ref="AT6:AU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W414"/>
  <sheetViews>
    <sheetView showGridLines="0" topLeftCell="A193" workbookViewId="0">
      <selection activeCell="F210" sqref="F210"/>
    </sheetView>
  </sheetViews>
  <sheetFormatPr defaultRowHeight="14.4"/>
  <cols>
    <col min="1" max="1" width="3.5546875" customWidth="1"/>
    <col min="2" max="2" width="29.21875" customWidth="1"/>
    <col min="3" max="3" width="10" customWidth="1"/>
    <col min="4" max="6" width="11.109375" bestFit="1" customWidth="1"/>
    <col min="7" max="7" width="9.88671875" bestFit="1" customWidth="1"/>
    <col min="8" max="8" width="9.5546875" customWidth="1"/>
    <col min="10" max="10" width="12.44140625" customWidth="1"/>
    <col min="11" max="11" width="10" customWidth="1"/>
    <col min="12" max="12" width="13.109375" bestFit="1" customWidth="1"/>
    <col min="13" max="13" width="13.109375" customWidth="1"/>
    <col min="14" max="14" width="9.77734375" customWidth="1"/>
  </cols>
  <sheetData>
    <row r="1" spans="2:18" s="44" customFormat="1"/>
    <row r="2" spans="2:18">
      <c r="B2" s="4" t="s">
        <v>163</v>
      </c>
      <c r="C2" s="2"/>
      <c r="D2" s="3"/>
    </row>
    <row r="4" spans="2:18">
      <c r="K4" s="36" t="s">
        <v>128</v>
      </c>
      <c r="L4" s="36" t="s">
        <v>136</v>
      </c>
      <c r="M4" s="36"/>
    </row>
    <row r="5" spans="2:18">
      <c r="J5" t="s">
        <v>164</v>
      </c>
      <c r="K5" s="30">
        <f>AVERAGE('Hard Input'!$N$7:$N$1242)</f>
        <v>4.2116019417475767</v>
      </c>
      <c r="L5" s="31">
        <f>AVERAGE('Hard Input'!$O$7:$O$1242)</f>
        <v>4448439.0195121951</v>
      </c>
      <c r="M5" s="31"/>
    </row>
    <row r="6" spans="2:18">
      <c r="J6" t="s">
        <v>165</v>
      </c>
      <c r="K6" s="30">
        <f>MEDIAN('Hard Input'!$N$7:$N$1242)</f>
        <v>4.2300000000000004</v>
      </c>
      <c r="L6" s="31">
        <f>MEDIAN('Hard Input'!$O$7:$O$1242)</f>
        <v>3707200</v>
      </c>
      <c r="M6" s="31"/>
    </row>
    <row r="7" spans="2:18">
      <c r="J7" t="s">
        <v>166</v>
      </c>
      <c r="K7" s="30">
        <f>MIN('Hard Input'!$N$7:$N$1242)</f>
        <v>3.28</v>
      </c>
      <c r="L7" s="31">
        <f>MIN('Hard Input'!$O$7:$O$1242)</f>
        <v>0</v>
      </c>
      <c r="M7" s="31"/>
    </row>
    <row r="8" spans="2:18">
      <c r="J8" t="s">
        <v>167</v>
      </c>
      <c r="K8" s="30">
        <f>MAX('Hard Input'!$N$7:$N$1242)</f>
        <v>6.02</v>
      </c>
      <c r="L8" s="31">
        <f>MAX('Hard Input'!$O$7:$O$1242)</f>
        <v>30035100</v>
      </c>
      <c r="M8" s="31"/>
    </row>
    <row r="9" spans="2:18">
      <c r="J9" t="s">
        <v>168</v>
      </c>
      <c r="K9" s="30">
        <f>_xlfn.STDEV.P('Hard Input'!$N$7:$N$1242)</f>
        <v>0.46842177022229481</v>
      </c>
      <c r="L9" s="31">
        <f>_xlfn.STDEV.P('Hard Input'!$O$7:$O$1242)</f>
        <v>3152436.8802085412</v>
      </c>
      <c r="M9" s="31"/>
    </row>
    <row r="10" spans="2:18">
      <c r="J10" t="s">
        <v>169</v>
      </c>
      <c r="K10" s="32" t="str">
        <f>CONCATENATE(ROUND(K7,2), " - ",ROUND(K8, 2))</f>
        <v>3.28 - 6.02</v>
      </c>
      <c r="L10" s="32" t="str">
        <f>CONCATENATE(ROUND(L7,2), " - ",ROUND(L8, 2))</f>
        <v>0 - 30035100</v>
      </c>
      <c r="M10" s="32"/>
    </row>
    <row r="12" spans="2:18">
      <c r="J12" s="34" t="s">
        <v>170</v>
      </c>
    </row>
    <row r="13" spans="2:18">
      <c r="J13" t="s">
        <v>171</v>
      </c>
      <c r="N13" s="34"/>
    </row>
    <row r="14" spans="2:18">
      <c r="J14" t="s">
        <v>172</v>
      </c>
      <c r="K14" s="33">
        <f>'Hard Input'!N162/'Hard Input'!N7 - 1</f>
        <v>1.139601139601143E-2</v>
      </c>
      <c r="R14" s="33"/>
    </row>
    <row r="15" spans="2:18">
      <c r="J15" t="s">
        <v>173</v>
      </c>
      <c r="K15" s="33">
        <f>'Hard Input'!N408/'Hard Input'!N163 - 1</f>
        <v>0.22969187675070035</v>
      </c>
      <c r="Q15" s="33"/>
    </row>
    <row r="16" spans="2:18">
      <c r="J16" t="s">
        <v>174</v>
      </c>
      <c r="K16" s="33">
        <f>'Hard Input'!N655/'Hard Input'!N409 - 1</f>
        <v>-7.3394495412844152E-2</v>
      </c>
      <c r="Q16" s="33"/>
    </row>
    <row r="17" spans="2:17">
      <c r="J17" t="s">
        <v>175</v>
      </c>
      <c r="K17" s="33">
        <f>'Hard Input'!N901/'Hard Input'!N656 - 1</f>
        <v>8.1481481481481488E-2</v>
      </c>
      <c r="Q17" s="33"/>
    </row>
    <row r="18" spans="2:17">
      <c r="J18" t="s">
        <v>176</v>
      </c>
      <c r="K18" s="33">
        <f>'Hard Input'!N1151/'Hard Input'!N902 - 1</f>
        <v>9.5693779904306275E-2</v>
      </c>
      <c r="Q18" s="33"/>
    </row>
    <row r="19" spans="2:17">
      <c r="J19" t="s">
        <v>177</v>
      </c>
      <c r="K19" s="33">
        <f>'Hard Input'!N1242/'Hard Input'!N1152 - 1</f>
        <v>0.26637554585152823</v>
      </c>
      <c r="Q19" s="33"/>
    </row>
    <row r="21" spans="2:17">
      <c r="J21" t="s">
        <v>193</v>
      </c>
      <c r="K21" s="33">
        <f>'Hard Input'!N1242/'Hard Input'!N163 - 1</f>
        <v>0.62464985994397759</v>
      </c>
    </row>
    <row r="23" spans="2:17">
      <c r="J23" s="34" t="s">
        <v>178</v>
      </c>
    </row>
    <row r="24" spans="2:17">
      <c r="J24" t="s">
        <v>171</v>
      </c>
    </row>
    <row r="25" spans="2:17">
      <c r="J25">
        <v>2013</v>
      </c>
      <c r="K25">
        <v>2017</v>
      </c>
      <c r="L25" s="33">
        <f>('Hard Input'!N1151/'Hard Input'!N163)^(1/(K25-J25)) - 1</f>
        <v>6.426386179488075E-2</v>
      </c>
      <c r="M25" s="33"/>
    </row>
    <row r="27" spans="2:17" s="44" customFormat="1"/>
    <row r="28" spans="2:17">
      <c r="B28" s="4" t="s">
        <v>185</v>
      </c>
      <c r="C28" s="3"/>
    </row>
    <row r="30" spans="2:17">
      <c r="C30" s="34" t="s">
        <v>128</v>
      </c>
      <c r="D30" s="34" t="s">
        <v>186</v>
      </c>
      <c r="E30" s="34" t="s">
        <v>187</v>
      </c>
      <c r="G30" t="s">
        <v>188</v>
      </c>
      <c r="H30" s="43">
        <f>AVERAGE(E31:E35)</f>
        <v>2.8730513405890463E-2</v>
      </c>
    </row>
    <row r="31" spans="2:17">
      <c r="B31" s="23">
        <f>'Hard Input'!I7</f>
        <v>41045</v>
      </c>
      <c r="C31" s="42">
        <f>'Hard Input'!N7</f>
        <v>3.51</v>
      </c>
      <c r="D31">
        <f>'Hard Input'!Y8</f>
        <v>0.09</v>
      </c>
      <c r="E31" s="33">
        <f>D31/C31</f>
        <v>2.564102564102564E-2</v>
      </c>
      <c r="G31" t="s">
        <v>189</v>
      </c>
      <c r="H31" s="43">
        <f>MEDIAN(E31:E35)</f>
        <v>2.5210084033613446E-2</v>
      </c>
    </row>
    <row r="32" spans="2:17">
      <c r="B32" s="23">
        <f>'Hard Input'!I163</f>
        <v>41276</v>
      </c>
      <c r="C32" s="42">
        <f>'Hard Input'!N163</f>
        <v>3.57</v>
      </c>
      <c r="D32">
        <f>'Hard Input'!Z8</f>
        <v>0.09</v>
      </c>
      <c r="E32" s="33">
        <f t="shared" ref="E32:E35" si="0">D32/C32</f>
        <v>2.5210084033613446E-2</v>
      </c>
      <c r="G32" t="s">
        <v>190</v>
      </c>
      <c r="H32" s="43">
        <f>MIN(E31:E35)</f>
        <v>1.6055045871559634E-2</v>
      </c>
    </row>
    <row r="33" spans="2:8">
      <c r="B33" s="23">
        <f>'Hard Input'!I409</f>
        <v>41641</v>
      </c>
      <c r="C33" s="42">
        <f>'Hard Input'!N409</f>
        <v>4.3600000000000003</v>
      </c>
      <c r="D33">
        <f>'Hard Input'!AA8</f>
        <v>7.0000000000000007E-2</v>
      </c>
      <c r="E33" s="33">
        <f t="shared" si="0"/>
        <v>1.6055045871559634E-2</v>
      </c>
      <c r="G33" t="s">
        <v>191</v>
      </c>
      <c r="H33" s="43">
        <f>MAX(E31:E35)</f>
        <v>0.06</v>
      </c>
    </row>
    <row r="34" spans="2:8">
      <c r="B34" s="23">
        <f>'Hard Input'!I656</f>
        <v>42006</v>
      </c>
      <c r="C34" s="42">
        <v>1</v>
      </c>
      <c r="D34">
        <f>'Hard Input'!AB8</f>
        <v>0.06</v>
      </c>
      <c r="E34" s="33">
        <f t="shared" si="0"/>
        <v>0.06</v>
      </c>
      <c r="G34" t="s">
        <v>192</v>
      </c>
      <c r="H34" s="33">
        <f>_xlfn.STDEV.P(E31:E35)</f>
        <v>1.6149336367663285E-2</v>
      </c>
    </row>
    <row r="35" spans="2:8">
      <c r="B35" s="23">
        <f>'Hard Input'!I902</f>
        <v>42373</v>
      </c>
      <c r="C35" s="42">
        <f>'Hard Input'!N902</f>
        <v>4.18</v>
      </c>
      <c r="D35">
        <f>'Hard Input'!AC8</f>
        <v>7.0000000000000007E-2</v>
      </c>
      <c r="E35" s="33">
        <f t="shared" si="0"/>
        <v>1.6746411483253593E-2</v>
      </c>
    </row>
    <row r="38" spans="2:8">
      <c r="B38" s="47" t="s">
        <v>194</v>
      </c>
      <c r="C38" s="48">
        <v>2012</v>
      </c>
      <c r="D38" s="48">
        <v>2013</v>
      </c>
      <c r="E38" s="48">
        <v>2014</v>
      </c>
      <c r="F38" s="48">
        <v>2015</v>
      </c>
      <c r="G38" s="48">
        <v>2016</v>
      </c>
    </row>
    <row r="39" spans="2:8">
      <c r="B39" s="47" t="s">
        <v>195</v>
      </c>
      <c r="C39" s="46">
        <f>E31</f>
        <v>2.564102564102564E-2</v>
      </c>
      <c r="D39" s="46">
        <f>E32</f>
        <v>2.5210084033613446E-2</v>
      </c>
      <c r="E39" s="46">
        <f>E33</f>
        <v>1.6055045871559634E-2</v>
      </c>
      <c r="F39" s="46">
        <f>E34</f>
        <v>0.06</v>
      </c>
      <c r="G39" s="46">
        <f>E35</f>
        <v>1.6746411483253593E-2</v>
      </c>
    </row>
    <row r="44" spans="2:8" s="44" customFormat="1"/>
    <row r="46" spans="2:8">
      <c r="B46" s="45" t="s">
        <v>196</v>
      </c>
    </row>
    <row r="48" spans="2:8">
      <c r="B48" s="34" t="s">
        <v>199</v>
      </c>
      <c r="H48" s="34" t="s">
        <v>244</v>
      </c>
    </row>
    <row r="49" spans="2:11">
      <c r="C49" s="47">
        <v>2013</v>
      </c>
      <c r="D49" s="47">
        <f>C49+1</f>
        <v>2014</v>
      </c>
      <c r="E49" s="47">
        <f t="shared" ref="E49:F49" si="1">D49+1</f>
        <v>2015</v>
      </c>
      <c r="F49" s="47">
        <f t="shared" si="1"/>
        <v>2016</v>
      </c>
      <c r="G49" s="34"/>
      <c r="H49" s="47">
        <v>2013</v>
      </c>
      <c r="I49" s="47">
        <f>H49+1</f>
        <v>2014</v>
      </c>
      <c r="J49" s="47">
        <f t="shared" ref="J49" si="2">I49+1</f>
        <v>2015</v>
      </c>
      <c r="K49" s="47">
        <f t="shared" ref="K49" si="3">J49+1</f>
        <v>2016</v>
      </c>
    </row>
    <row r="50" spans="2:11" s="34" customFormat="1">
      <c r="B50" s="34" t="s">
        <v>238</v>
      </c>
      <c r="C50" s="49">
        <f>SUM(C51:C52)</f>
        <v>8561</v>
      </c>
      <c r="D50" s="49">
        <f t="shared" ref="D50:F50" si="4">SUM(D51:D52)</f>
        <v>8458</v>
      </c>
      <c r="E50" s="49">
        <f t="shared" si="4"/>
        <v>9038</v>
      </c>
      <c r="F50" s="49">
        <f t="shared" si="4"/>
        <v>10696</v>
      </c>
      <c r="H50" s="49">
        <f>C51</f>
        <v>8327</v>
      </c>
      <c r="I50" s="49">
        <f t="shared" ref="I50:K50" si="5">D51</f>
        <v>8229</v>
      </c>
      <c r="J50" s="49">
        <f t="shared" si="5"/>
        <v>8396</v>
      </c>
      <c r="K50" s="49">
        <f t="shared" si="5"/>
        <v>8932</v>
      </c>
    </row>
    <row r="51" spans="2:11">
      <c r="B51" t="s">
        <v>242</v>
      </c>
      <c r="C51" s="20">
        <f>'Hard Input'!C69</f>
        <v>8327</v>
      </c>
      <c r="D51" s="20">
        <f>'Hard Input'!D69</f>
        <v>8229</v>
      </c>
      <c r="E51" s="20">
        <f>'Hard Input'!E69</f>
        <v>8396</v>
      </c>
      <c r="F51" s="20">
        <f>'Hard Input'!F69</f>
        <v>8932</v>
      </c>
    </row>
    <row r="52" spans="2:11">
      <c r="B52" t="s">
        <v>237</v>
      </c>
      <c r="C52" s="20">
        <f>'Hard Input'!C81</f>
        <v>234</v>
      </c>
      <c r="D52" s="20">
        <f>'Hard Input'!D81</f>
        <v>229</v>
      </c>
      <c r="E52" s="20">
        <f>'Hard Input'!E81</f>
        <v>642</v>
      </c>
      <c r="F52" s="20">
        <f>'Hard Input'!F81</f>
        <v>1764</v>
      </c>
    </row>
    <row r="53" spans="2:11">
      <c r="B53" t="s">
        <v>200</v>
      </c>
      <c r="C53" s="20">
        <f>-'Hard Input'!C70</f>
        <v>-5013</v>
      </c>
      <c r="D53" s="20">
        <f>-'Hard Input'!D70</f>
        <v>-5234</v>
      </c>
      <c r="E53" s="20">
        <f>-'Hard Input'!E70</f>
        <v>-5690</v>
      </c>
      <c r="F53" s="20">
        <f>-'Hard Input'!F70</f>
        <v>-5668</v>
      </c>
      <c r="H53" s="20">
        <f>C53</f>
        <v>-5013</v>
      </c>
      <c r="I53" s="20">
        <f t="shared" ref="I53:K53" si="6">D53</f>
        <v>-5234</v>
      </c>
      <c r="J53" s="20">
        <f t="shared" si="6"/>
        <v>-5690</v>
      </c>
      <c r="K53" s="20">
        <f t="shared" si="6"/>
        <v>-5668</v>
      </c>
    </row>
    <row r="54" spans="2:11" s="34" customFormat="1">
      <c r="B54" s="34" t="s">
        <v>201</v>
      </c>
      <c r="C54" s="49">
        <f>C50+C53</f>
        <v>3548</v>
      </c>
      <c r="D54" s="49">
        <f t="shared" ref="D54:F54" si="7">D50+D53</f>
        <v>3224</v>
      </c>
      <c r="E54" s="49">
        <f t="shared" si="7"/>
        <v>3348</v>
      </c>
      <c r="F54" s="49">
        <f t="shared" si="7"/>
        <v>5028</v>
      </c>
      <c r="H54" s="49">
        <f>H50+H53</f>
        <v>3314</v>
      </c>
      <c r="I54" s="49">
        <f t="shared" ref="I54:K54" si="8">I50+I53</f>
        <v>2995</v>
      </c>
      <c r="J54" s="49">
        <f t="shared" si="8"/>
        <v>2706</v>
      </c>
      <c r="K54" s="49">
        <f t="shared" si="8"/>
        <v>3264</v>
      </c>
    </row>
    <row r="55" spans="2:11">
      <c r="B55" t="s">
        <v>203</v>
      </c>
      <c r="C55" s="20">
        <f>-'Hard Input'!C75</f>
        <v>-845</v>
      </c>
      <c r="D55" s="20">
        <f>-'Hard Input'!D75</f>
        <v>-758</v>
      </c>
      <c r="E55" s="20">
        <f>-'Hard Input'!E75</f>
        <v>-747</v>
      </c>
      <c r="F55" s="20">
        <f>-'Hard Input'!F75</f>
        <v>-981</v>
      </c>
      <c r="H55" s="20">
        <f>C55</f>
        <v>-845</v>
      </c>
      <c r="I55" s="20">
        <f t="shared" ref="I55:K56" si="9">D55</f>
        <v>-758</v>
      </c>
      <c r="J55" s="20">
        <f t="shared" si="9"/>
        <v>-747</v>
      </c>
      <c r="K55" s="20">
        <f t="shared" si="9"/>
        <v>-981</v>
      </c>
    </row>
    <row r="56" spans="2:11">
      <c r="B56" t="s">
        <v>202</v>
      </c>
      <c r="C56">
        <f>-'Hard Input'!C76</f>
        <v>-280</v>
      </c>
      <c r="D56">
        <f>-'Hard Input'!D76</f>
        <v>-291</v>
      </c>
      <c r="E56">
        <f>-'Hard Input'!E76</f>
        <v>-381</v>
      </c>
      <c r="F56">
        <f>-'Hard Input'!F76</f>
        <v>-171</v>
      </c>
      <c r="H56">
        <f>C56</f>
        <v>-280</v>
      </c>
      <c r="I56">
        <f t="shared" si="9"/>
        <v>-291</v>
      </c>
      <c r="J56">
        <f t="shared" si="9"/>
        <v>-381</v>
      </c>
      <c r="K56">
        <f t="shared" si="9"/>
        <v>-171</v>
      </c>
    </row>
    <row r="57" spans="2:11" s="34" customFormat="1">
      <c r="B57" s="34" t="s">
        <v>204</v>
      </c>
      <c r="C57" s="49">
        <f>SUM(C54:C56)</f>
        <v>2423</v>
      </c>
      <c r="D57" s="49">
        <f>SUM(D54:D56)</f>
        <v>2175</v>
      </c>
      <c r="E57" s="49">
        <f>SUM(E54:E56)</f>
        <v>2220</v>
      </c>
      <c r="F57" s="49">
        <f>SUM(F54:F56)</f>
        <v>3876</v>
      </c>
      <c r="H57" s="49">
        <f>SUM(H54:H56)</f>
        <v>2189</v>
      </c>
      <c r="I57" s="49">
        <f t="shared" ref="I57:K57" si="10">SUM(I54:I56)</f>
        <v>1946</v>
      </c>
      <c r="J57" s="49">
        <f t="shared" si="10"/>
        <v>1578</v>
      </c>
      <c r="K57" s="49">
        <f t="shared" si="10"/>
        <v>2112</v>
      </c>
    </row>
    <row r="58" spans="2:11">
      <c r="B58" t="s">
        <v>205</v>
      </c>
      <c r="C58">
        <f>'Hard Input'!C78</f>
        <v>11</v>
      </c>
      <c r="D58">
        <f>'Hard Input'!D78</f>
        <v>48</v>
      </c>
      <c r="E58">
        <f>'Hard Input'!E78</f>
        <v>49</v>
      </c>
      <c r="F58">
        <f>'Hard Input'!F78</f>
        <v>98</v>
      </c>
      <c r="H58">
        <f>C58</f>
        <v>11</v>
      </c>
      <c r="I58">
        <f t="shared" ref="I58:K59" si="11">D58</f>
        <v>48</v>
      </c>
      <c r="J58">
        <f t="shared" si="11"/>
        <v>49</v>
      </c>
      <c r="K58">
        <f t="shared" si="11"/>
        <v>98</v>
      </c>
    </row>
    <row r="59" spans="2:11">
      <c r="B59" t="s">
        <v>206</v>
      </c>
      <c r="C59">
        <f>'Hard Input'!C79</f>
        <v>-89</v>
      </c>
      <c r="D59">
        <f>'Hard Input'!D79</f>
        <v>-75</v>
      </c>
      <c r="E59">
        <f>'Hard Input'!E79</f>
        <v>-38</v>
      </c>
      <c r="F59">
        <f>'Hard Input'!F79</f>
        <v>-32</v>
      </c>
      <c r="H59">
        <f>C59</f>
        <v>-89</v>
      </c>
      <c r="I59">
        <f t="shared" si="11"/>
        <v>-75</v>
      </c>
      <c r="J59">
        <f t="shared" si="11"/>
        <v>-38</v>
      </c>
      <c r="K59">
        <f t="shared" si="11"/>
        <v>-32</v>
      </c>
    </row>
    <row r="60" spans="2:11" s="34" customFormat="1">
      <c r="B60" s="34" t="s">
        <v>261</v>
      </c>
      <c r="C60" s="49">
        <f>SUM(C57:C59)</f>
        <v>2345</v>
      </c>
      <c r="D60" s="49">
        <f t="shared" ref="D60:F60" si="12">SUM(D57:D59)</f>
        <v>2148</v>
      </c>
      <c r="E60" s="49">
        <f t="shared" si="12"/>
        <v>2231</v>
      </c>
      <c r="F60" s="49">
        <f t="shared" si="12"/>
        <v>3942</v>
      </c>
      <c r="H60" s="49">
        <f>SUM(H57:H59)</f>
        <v>2111</v>
      </c>
      <c r="I60" s="49">
        <f t="shared" ref="I60:K60" si="13">SUM(I57:I59)</f>
        <v>1919</v>
      </c>
      <c r="J60" s="49">
        <f t="shared" si="13"/>
        <v>1589</v>
      </c>
      <c r="K60" s="49">
        <f t="shared" si="13"/>
        <v>2178</v>
      </c>
    </row>
    <row r="61" spans="2:11" s="35" customFormat="1">
      <c r="B61" s="35" t="s">
        <v>63</v>
      </c>
      <c r="C61" s="50">
        <f>-'Hard Input'!C72</f>
        <v>-440</v>
      </c>
      <c r="D61" s="50">
        <f>-'Hard Input'!D72</f>
        <v>-511</v>
      </c>
      <c r="E61" s="50">
        <f>-'Hard Input'!E72</f>
        <v>-567</v>
      </c>
      <c r="F61" s="50">
        <f>-'Hard Input'!F72</f>
        <v>-661</v>
      </c>
      <c r="H61">
        <f>C61</f>
        <v>-440</v>
      </c>
      <c r="I61">
        <f t="shared" ref="I61:K62" si="14">D61</f>
        <v>-511</v>
      </c>
      <c r="J61">
        <f t="shared" si="14"/>
        <v>-567</v>
      </c>
      <c r="K61">
        <f t="shared" si="14"/>
        <v>-661</v>
      </c>
    </row>
    <row r="62" spans="2:11" s="35" customFormat="1">
      <c r="B62" s="35" t="s">
        <v>208</v>
      </c>
      <c r="C62" s="50">
        <f>-'Hard Input'!C73</f>
        <v>-75</v>
      </c>
      <c r="D62" s="50">
        <f>-'Hard Input'!D73</f>
        <v>-79</v>
      </c>
      <c r="E62" s="50">
        <f>-'Hard Input'!E73</f>
        <v>-96</v>
      </c>
      <c r="F62" s="50">
        <f>-'Hard Input'!F73</f>
        <v>-120</v>
      </c>
      <c r="H62">
        <f>C62</f>
        <v>-75</v>
      </c>
      <c r="I62">
        <f t="shared" si="14"/>
        <v>-79</v>
      </c>
      <c r="J62">
        <f t="shared" si="14"/>
        <v>-96</v>
      </c>
      <c r="K62">
        <f t="shared" si="14"/>
        <v>-120</v>
      </c>
    </row>
    <row r="63" spans="2:11" s="34" customFormat="1">
      <c r="B63" s="34" t="s">
        <v>209</v>
      </c>
      <c r="C63" s="49">
        <f>SUM(C60:C62)</f>
        <v>1830</v>
      </c>
      <c r="D63" s="49">
        <f t="shared" ref="D63:F63" si="15">SUM(D60:D62)</f>
        <v>1558</v>
      </c>
      <c r="E63" s="49">
        <f t="shared" si="15"/>
        <v>1568</v>
      </c>
      <c r="F63" s="49">
        <f t="shared" si="15"/>
        <v>3161</v>
      </c>
      <c r="H63" s="49">
        <f>SUM(H60:H62)</f>
        <v>1596</v>
      </c>
      <c r="I63" s="49">
        <f t="shared" ref="I63:K63" si="16">SUM(I60:I62)</f>
        <v>1329</v>
      </c>
      <c r="J63" s="49">
        <f t="shared" si="16"/>
        <v>926</v>
      </c>
      <c r="K63" s="49">
        <f t="shared" si="16"/>
        <v>1397</v>
      </c>
    </row>
    <row r="64" spans="2:11">
      <c r="B64" s="35" t="s">
        <v>207</v>
      </c>
      <c r="C64">
        <f>-'Hard Input'!C82</f>
        <v>-52</v>
      </c>
      <c r="D64">
        <f>-'Hard Input'!D82</f>
        <v>-35</v>
      </c>
      <c r="E64">
        <f>-'Hard Input'!E82</f>
        <v>-36</v>
      </c>
      <c r="F64">
        <f>-'Hard Input'!F82</f>
        <v>-184</v>
      </c>
      <c r="H64">
        <f>C64</f>
        <v>-52</v>
      </c>
      <c r="I64">
        <f t="shared" ref="I64:K66" si="17">D64</f>
        <v>-35</v>
      </c>
      <c r="J64">
        <f t="shared" si="17"/>
        <v>-36</v>
      </c>
      <c r="K64">
        <f t="shared" si="17"/>
        <v>-184</v>
      </c>
    </row>
    <row r="65" spans="2:18">
      <c r="B65" s="35" t="s">
        <v>211</v>
      </c>
      <c r="C65">
        <f>'Hard Input'!C83</f>
        <v>0</v>
      </c>
      <c r="D65">
        <f>'Hard Input'!D83</f>
        <v>0</v>
      </c>
      <c r="E65">
        <f>'Hard Input'!E83</f>
        <v>0</v>
      </c>
      <c r="F65">
        <f>'Hard Input'!F83</f>
        <v>93</v>
      </c>
      <c r="H65">
        <f>C65</f>
        <v>0</v>
      </c>
      <c r="I65">
        <f t="shared" si="17"/>
        <v>0</v>
      </c>
      <c r="J65">
        <f t="shared" si="17"/>
        <v>0</v>
      </c>
      <c r="K65">
        <f t="shared" si="17"/>
        <v>93</v>
      </c>
    </row>
    <row r="66" spans="2:18" s="34" customFormat="1">
      <c r="B66" s="35" t="s">
        <v>234</v>
      </c>
      <c r="C66">
        <v>0</v>
      </c>
      <c r="D66">
        <v>0</v>
      </c>
      <c r="E66">
        <v>0</v>
      </c>
      <c r="F66">
        <f>'Hard Input'!F80</f>
        <v>21</v>
      </c>
      <c r="H66">
        <f>C66</f>
        <v>0</v>
      </c>
      <c r="I66">
        <f t="shared" si="17"/>
        <v>0</v>
      </c>
      <c r="J66">
        <f t="shared" si="17"/>
        <v>0</v>
      </c>
      <c r="K66">
        <f t="shared" si="17"/>
        <v>21</v>
      </c>
    </row>
    <row r="67" spans="2:18">
      <c r="B67" s="34" t="s">
        <v>210</v>
      </c>
      <c r="C67" s="49">
        <f>SUM(C63:C66)</f>
        <v>1778</v>
      </c>
      <c r="D67" s="49">
        <f t="shared" ref="D67:F67" si="18">SUM(D63:D66)</f>
        <v>1523</v>
      </c>
      <c r="E67" s="49">
        <f t="shared" si="18"/>
        <v>1532</v>
      </c>
      <c r="F67" s="49">
        <f t="shared" si="18"/>
        <v>3091</v>
      </c>
      <c r="H67" s="49">
        <f>SUM(H63:H66)</f>
        <v>1544</v>
      </c>
      <c r="I67" s="49">
        <f t="shared" ref="I67:K67" si="19">SUM(I63:I66)</f>
        <v>1294</v>
      </c>
      <c r="J67" s="49">
        <f t="shared" si="19"/>
        <v>890</v>
      </c>
      <c r="K67" s="49">
        <f t="shared" si="19"/>
        <v>1327</v>
      </c>
    </row>
    <row r="68" spans="2:18">
      <c r="B68" s="35" t="s">
        <v>75</v>
      </c>
      <c r="C68">
        <f>'Hard Input'!C85</f>
        <v>-182</v>
      </c>
      <c r="D68">
        <f>'Hard Input'!D85</f>
        <v>-384</v>
      </c>
      <c r="E68">
        <f>'Hard Input'!E85</f>
        <v>-287</v>
      </c>
      <c r="F68">
        <f>'Hard Input'!F85</f>
        <v>-290</v>
      </c>
      <c r="H68">
        <f>C68</f>
        <v>-182</v>
      </c>
      <c r="I68">
        <f t="shared" ref="I68:K69" si="20">D68</f>
        <v>-384</v>
      </c>
      <c r="J68">
        <f t="shared" si="20"/>
        <v>-287</v>
      </c>
      <c r="K68">
        <f t="shared" si="20"/>
        <v>-290</v>
      </c>
    </row>
    <row r="69" spans="2:18">
      <c r="B69" s="35" t="s">
        <v>235</v>
      </c>
      <c r="C69">
        <f>'Hard Input'!C90</f>
        <v>-13</v>
      </c>
      <c r="D69">
        <f>'Hard Input'!D90</f>
        <v>0</v>
      </c>
      <c r="E69">
        <f>'Hard Input'!E90</f>
        <v>0</v>
      </c>
      <c r="F69">
        <f>'Hard Input'!F90</f>
        <v>0</v>
      </c>
      <c r="H69">
        <f>C69</f>
        <v>-13</v>
      </c>
      <c r="I69">
        <f t="shared" si="20"/>
        <v>0</v>
      </c>
      <c r="J69">
        <f t="shared" si="20"/>
        <v>0</v>
      </c>
      <c r="K69">
        <f t="shared" si="20"/>
        <v>0</v>
      </c>
    </row>
    <row r="70" spans="2:18" s="34" customFormat="1">
      <c r="B70" s="34" t="s">
        <v>212</v>
      </c>
      <c r="C70" s="49">
        <f>SUM(C67:C69)</f>
        <v>1583</v>
      </c>
      <c r="D70" s="49">
        <f t="shared" ref="D70:F70" si="21">SUM(D67:D69)</f>
        <v>1139</v>
      </c>
      <c r="E70" s="49">
        <f t="shared" si="21"/>
        <v>1245</v>
      </c>
      <c r="F70" s="49">
        <f t="shared" si="21"/>
        <v>2801</v>
      </c>
      <c r="H70" s="49">
        <f>SUM(H67:H69)</f>
        <v>1349</v>
      </c>
      <c r="I70" s="49">
        <f t="shared" ref="I70:K70" si="22">SUM(I67:I69)</f>
        <v>910</v>
      </c>
      <c r="J70" s="49">
        <f t="shared" si="22"/>
        <v>603</v>
      </c>
      <c r="K70" s="49">
        <f t="shared" si="22"/>
        <v>1037</v>
      </c>
    </row>
    <row r="71" spans="2:18" s="35" customFormat="1">
      <c r="B71" s="35" t="s">
        <v>44</v>
      </c>
      <c r="C71" s="50">
        <f>'Hard Input'!C89</f>
        <v>-19</v>
      </c>
      <c r="D71" s="50">
        <f>'Hard Input'!D89</f>
        <v>-48</v>
      </c>
      <c r="E71" s="50">
        <f>'Hard Input'!E89</f>
        <v>-15</v>
      </c>
      <c r="F71" s="50">
        <f>'Hard Input'!F89</f>
        <v>-79</v>
      </c>
      <c r="H71">
        <f>C71</f>
        <v>-19</v>
      </c>
      <c r="I71">
        <f t="shared" ref="I71:K71" si="23">D71</f>
        <v>-48</v>
      </c>
      <c r="J71">
        <f t="shared" si="23"/>
        <v>-15</v>
      </c>
      <c r="K71">
        <f t="shared" si="23"/>
        <v>-79</v>
      </c>
    </row>
    <row r="72" spans="2:18" s="34" customFormat="1">
      <c r="B72" s="34" t="s">
        <v>236</v>
      </c>
      <c r="C72" s="49">
        <f>SUM(C70:C71)</f>
        <v>1564</v>
      </c>
      <c r="D72" s="49">
        <f t="shared" ref="D72:F72" si="24">SUM(D70:D71)</f>
        <v>1091</v>
      </c>
      <c r="E72" s="49">
        <f t="shared" si="24"/>
        <v>1230</v>
      </c>
      <c r="F72" s="49">
        <f t="shared" si="24"/>
        <v>2722</v>
      </c>
      <c r="H72" s="49">
        <f>SUM(H70:H71)</f>
        <v>1330</v>
      </c>
      <c r="I72" s="49">
        <f t="shared" ref="I72:K72" si="25">SUM(I70:I71)</f>
        <v>862</v>
      </c>
      <c r="J72" s="49">
        <f t="shared" si="25"/>
        <v>588</v>
      </c>
      <c r="K72" s="49">
        <f t="shared" si="25"/>
        <v>958</v>
      </c>
    </row>
    <row r="73" spans="2:18" s="34" customFormat="1">
      <c r="C73" s="49"/>
      <c r="D73" s="49"/>
      <c r="E73" s="49"/>
      <c r="F73" s="49"/>
    </row>
    <row r="74" spans="2:18">
      <c r="B74" s="34" t="s">
        <v>224</v>
      </c>
      <c r="C74" s="49">
        <f>-SUM(C53,C55:C56)</f>
        <v>6138</v>
      </c>
      <c r="D74" s="49">
        <f>-SUM(D53,D55:D56)</f>
        <v>6283</v>
      </c>
      <c r="E74" s="49">
        <f>-SUM(E53,E55:E56)</f>
        <v>6818</v>
      </c>
      <c r="F74" s="49">
        <f>-SUM(F53,F55:F56)</f>
        <v>6820</v>
      </c>
      <c r="H74" s="49">
        <f>-SUM(H53,H55:H56)</f>
        <v>6138</v>
      </c>
      <c r="I74" s="49">
        <f>-SUM(I53,I55:I56)</f>
        <v>6283</v>
      </c>
      <c r="J74" s="49">
        <f>-SUM(J53,J55:J56)</f>
        <v>6818</v>
      </c>
      <c r="K74" s="49">
        <f>-SUM(K53,K55:K56)</f>
        <v>6820</v>
      </c>
      <c r="L74" s="34"/>
      <c r="M74" s="34"/>
      <c r="N74" s="34"/>
      <c r="O74" s="34"/>
      <c r="P74" s="34"/>
      <c r="Q74" s="34"/>
      <c r="R74" s="34"/>
    </row>
    <row r="75" spans="2:18" s="74" customFormat="1">
      <c r="B75" s="72"/>
      <c r="C75" s="73"/>
      <c r="D75" s="73"/>
      <c r="E75" s="73"/>
      <c r="F75" s="73"/>
      <c r="H75" s="73"/>
      <c r="I75" s="73"/>
      <c r="J75" s="73"/>
      <c r="K75" s="73"/>
      <c r="L75" s="72"/>
      <c r="M75" s="72"/>
      <c r="N75" s="72"/>
      <c r="O75" s="72"/>
      <c r="P75" s="72"/>
      <c r="Q75" s="72"/>
      <c r="R75" s="72"/>
    </row>
    <row r="76" spans="2:18">
      <c r="B76" s="34" t="s">
        <v>238</v>
      </c>
      <c r="C76" s="49">
        <f>C50</f>
        <v>8561</v>
      </c>
      <c r="D76" s="49">
        <f t="shared" ref="D76:F76" si="26">D50</f>
        <v>8458</v>
      </c>
      <c r="E76" s="49">
        <f t="shared" si="26"/>
        <v>9038</v>
      </c>
      <c r="F76" s="49">
        <f t="shared" si="26"/>
        <v>10696</v>
      </c>
      <c r="H76" s="49">
        <f>H50</f>
        <v>8327</v>
      </c>
      <c r="I76" s="49">
        <f t="shared" ref="I76:K76" si="27">I50</f>
        <v>8229</v>
      </c>
      <c r="J76" s="49">
        <f t="shared" si="27"/>
        <v>8396</v>
      </c>
      <c r="K76" s="49">
        <f t="shared" si="27"/>
        <v>8932</v>
      </c>
      <c r="L76" s="34"/>
      <c r="M76" s="34"/>
      <c r="N76" s="34"/>
      <c r="O76" s="34"/>
      <c r="P76" s="34"/>
      <c r="Q76" s="34"/>
      <c r="R76" s="34"/>
    </row>
    <row r="77" spans="2:18" s="35" customFormat="1">
      <c r="B77" s="35" t="s">
        <v>220</v>
      </c>
      <c r="C77" s="50">
        <f>C51</f>
        <v>8327</v>
      </c>
      <c r="D77" s="50">
        <f>D51</f>
        <v>8229</v>
      </c>
      <c r="E77" s="50">
        <f>E51</f>
        <v>8396</v>
      </c>
      <c r="F77" s="50">
        <f>F51</f>
        <v>8932</v>
      </c>
      <c r="H77" s="50">
        <f>H51</f>
        <v>0</v>
      </c>
      <c r="I77" s="50">
        <f>I51</f>
        <v>0</v>
      </c>
      <c r="J77" s="50">
        <f>J51</f>
        <v>0</v>
      </c>
      <c r="K77" s="50">
        <f>K51</f>
        <v>0</v>
      </c>
    </row>
    <row r="78" spans="2:18" s="35" customFormat="1">
      <c r="B78" s="35" t="s">
        <v>237</v>
      </c>
      <c r="C78" s="50">
        <f>C52</f>
        <v>234</v>
      </c>
      <c r="D78" s="50">
        <f t="shared" ref="D78:F78" si="28">D52</f>
        <v>229</v>
      </c>
      <c r="E78" s="50">
        <f t="shared" si="28"/>
        <v>642</v>
      </c>
      <c r="F78" s="50">
        <f t="shared" si="28"/>
        <v>1764</v>
      </c>
      <c r="H78" s="50">
        <f>H52</f>
        <v>0</v>
      </c>
      <c r="I78" s="50">
        <f t="shared" ref="I78:K78" si="29">I52</f>
        <v>0</v>
      </c>
      <c r="J78" s="50">
        <f t="shared" si="29"/>
        <v>0</v>
      </c>
      <c r="K78" s="50">
        <f t="shared" si="29"/>
        <v>0</v>
      </c>
    </row>
    <row r="79" spans="2:18" s="35" customFormat="1">
      <c r="B79" s="34" t="s">
        <v>239</v>
      </c>
      <c r="C79" s="70">
        <f>C78/C76</f>
        <v>2.7333255460810654E-2</v>
      </c>
      <c r="D79" s="70">
        <f t="shared" ref="D79:F79" si="30">D78/D76</f>
        <v>2.707495861905888E-2</v>
      </c>
      <c r="E79" s="70">
        <f t="shared" si="30"/>
        <v>7.1033414472228371E-2</v>
      </c>
      <c r="F79" s="70">
        <f t="shared" si="30"/>
        <v>0.16492146596858639</v>
      </c>
      <c r="H79" s="70">
        <f>H78/H76</f>
        <v>0</v>
      </c>
      <c r="I79" s="70">
        <f t="shared" ref="I79" si="31">I78/I76</f>
        <v>0</v>
      </c>
      <c r="J79" s="70">
        <f t="shared" ref="J79" si="32">J78/J76</f>
        <v>0</v>
      </c>
      <c r="K79" s="70">
        <f t="shared" ref="K79" si="33">K78/K76</f>
        <v>0</v>
      </c>
    </row>
    <row r="80" spans="2:18" s="35" customFormat="1">
      <c r="C80" s="50"/>
      <c r="D80" s="50"/>
      <c r="E80" s="50"/>
      <c r="F80" s="50"/>
      <c r="H80" s="50"/>
      <c r="I80" s="50"/>
      <c r="J80" s="50"/>
      <c r="K80" s="50"/>
    </row>
    <row r="81" spans="2:18">
      <c r="B81" s="34" t="s">
        <v>243</v>
      </c>
      <c r="L81" s="34"/>
      <c r="O81" s="34"/>
      <c r="P81" s="34"/>
      <c r="Q81" s="34"/>
      <c r="R81" s="34"/>
    </row>
    <row r="82" spans="2:18" s="35" customFormat="1">
      <c r="B82" t="s">
        <v>213</v>
      </c>
      <c r="C82" s="33">
        <f>C54/C50</f>
        <v>0.414437565704941</v>
      </c>
      <c r="D82" s="33">
        <f t="shared" ref="D82:F82" si="34">D54/D50</f>
        <v>0.38117758335303853</v>
      </c>
      <c r="E82" s="33">
        <f t="shared" si="34"/>
        <v>0.37043593715423767</v>
      </c>
      <c r="F82" s="33">
        <f t="shared" si="34"/>
        <v>0.47008227374719519</v>
      </c>
      <c r="H82" s="33">
        <f>H54/H50</f>
        <v>0.39798246667467274</v>
      </c>
      <c r="I82" s="33">
        <f t="shared" ref="I82:K82" si="35">I54/I50</f>
        <v>0.3639567383643213</v>
      </c>
      <c r="J82" s="33">
        <f t="shared" si="35"/>
        <v>0.32229633158646975</v>
      </c>
      <c r="K82" s="33">
        <f t="shared" si="35"/>
        <v>0.36542767577250335</v>
      </c>
      <c r="L82"/>
      <c r="M82"/>
      <c r="N82"/>
      <c r="O82" s="34"/>
      <c r="P82"/>
      <c r="Q82"/>
      <c r="R82"/>
    </row>
    <row r="83" spans="2:18" s="35" customFormat="1">
      <c r="B83" s="35" t="s">
        <v>262</v>
      </c>
      <c r="C83" s="88">
        <f>C57/C50</f>
        <v>0.28302768368181286</v>
      </c>
      <c r="D83" s="88">
        <f t="shared" ref="D83:F83" si="36">D57/D50</f>
        <v>0.25715299125088675</v>
      </c>
      <c r="E83" s="88">
        <f t="shared" si="36"/>
        <v>0.24562956406284575</v>
      </c>
      <c r="F83" s="88">
        <f t="shared" si="36"/>
        <v>0.36237845923709799</v>
      </c>
      <c r="H83" s="88">
        <f>H57/H50</f>
        <v>0.2628797886393659</v>
      </c>
      <c r="I83" s="88">
        <f t="shared" ref="I83:K83" si="37">I57/I50</f>
        <v>0.2364807388504071</v>
      </c>
      <c r="J83" s="88">
        <f t="shared" si="37"/>
        <v>0.18794664125774177</v>
      </c>
      <c r="K83" s="88">
        <f t="shared" si="37"/>
        <v>0.23645320197044334</v>
      </c>
    </row>
    <row r="84" spans="2:18">
      <c r="B84" s="35" t="s">
        <v>214</v>
      </c>
      <c r="C84" s="33">
        <f>C60/C50</f>
        <v>0.27391659852820932</v>
      </c>
      <c r="D84" s="33">
        <f t="shared" ref="D84:F84" si="38">D60/D50</f>
        <v>0.25396074722156536</v>
      </c>
      <c r="E84" s="33">
        <f t="shared" si="38"/>
        <v>0.24684664748838239</v>
      </c>
      <c r="F84" s="33">
        <f t="shared" si="38"/>
        <v>0.36854899027673899</v>
      </c>
      <c r="H84" s="33">
        <f>H60/H50</f>
        <v>0.253512669628918</v>
      </c>
      <c r="I84" s="33">
        <f t="shared" ref="I84:K84" si="39">I60/I50</f>
        <v>0.23319965973994411</v>
      </c>
      <c r="J84" s="33">
        <f t="shared" si="39"/>
        <v>0.18925678894711767</v>
      </c>
      <c r="K84" s="33">
        <f t="shared" si="39"/>
        <v>0.24384236453201971</v>
      </c>
      <c r="L84" s="33"/>
      <c r="M84" s="33"/>
      <c r="O84" s="33"/>
      <c r="P84" s="33"/>
      <c r="Q84" s="33"/>
      <c r="R84" s="33"/>
    </row>
    <row r="85" spans="2:18">
      <c r="B85" t="s">
        <v>215</v>
      </c>
      <c r="C85" s="33">
        <f>C63/C50</f>
        <v>0.21376007475762177</v>
      </c>
      <c r="D85" s="33">
        <f t="shared" ref="D85:F85" si="40">D63/D50</f>
        <v>0.18420430361787657</v>
      </c>
      <c r="E85" s="33">
        <f t="shared" si="40"/>
        <v>0.17348971011285683</v>
      </c>
      <c r="F85" s="33">
        <f t="shared" si="40"/>
        <v>0.29553103964098726</v>
      </c>
      <c r="H85" s="33">
        <f>H63/H50</f>
        <v>0.19166566590608863</v>
      </c>
      <c r="I85" s="33">
        <f t="shared" ref="I85:K85" si="41">I63/I50</f>
        <v>0.16150200510390084</v>
      </c>
      <c r="J85" s="33">
        <f t="shared" si="41"/>
        <v>0.11029061457837065</v>
      </c>
      <c r="K85" s="33">
        <f t="shared" si="41"/>
        <v>0.15640394088669951</v>
      </c>
      <c r="L85" s="33"/>
      <c r="M85" s="33"/>
      <c r="N85" s="35"/>
      <c r="O85" s="33"/>
      <c r="P85" s="33"/>
      <c r="Q85" s="33"/>
      <c r="R85" s="33"/>
    </row>
    <row r="86" spans="2:18">
      <c r="B86" t="s">
        <v>216</v>
      </c>
      <c r="C86" s="33">
        <f>C67/C50</f>
        <v>0.20768601798855274</v>
      </c>
      <c r="D86" s="33">
        <f t="shared" ref="D86:F86" si="42">D67/D50</f>
        <v>0.18006620950579333</v>
      </c>
      <c r="E86" s="33">
        <f t="shared" si="42"/>
        <v>0.16950652799291879</v>
      </c>
      <c r="F86" s="33">
        <f t="shared" si="42"/>
        <v>0.28898653702318622</v>
      </c>
      <c r="H86" s="33">
        <f>H67/H50</f>
        <v>0.18542091989912332</v>
      </c>
      <c r="I86" s="33">
        <f t="shared" ref="I86:K86" si="43">I67/I50</f>
        <v>0.15724875440515251</v>
      </c>
      <c r="J86" s="33">
        <f t="shared" si="43"/>
        <v>0.10600285850404954</v>
      </c>
      <c r="K86" s="33">
        <f t="shared" si="43"/>
        <v>0.14856695029108821</v>
      </c>
      <c r="L86" s="33"/>
      <c r="M86" s="33"/>
      <c r="N86" s="35"/>
      <c r="O86" s="33"/>
      <c r="P86" s="33"/>
      <c r="Q86" s="33"/>
      <c r="R86" s="33"/>
    </row>
    <row r="87" spans="2:18">
      <c r="B87" t="s">
        <v>217</v>
      </c>
      <c r="C87" s="33">
        <f>C70/C50</f>
        <v>0.18490830510454387</v>
      </c>
      <c r="D87" s="33">
        <f t="shared" ref="D87:F87" si="44">D70/D50</f>
        <v>0.13466540553322298</v>
      </c>
      <c r="E87" s="33">
        <f t="shared" si="44"/>
        <v>0.13775171498119052</v>
      </c>
      <c r="F87" s="33">
        <f t="shared" si="44"/>
        <v>0.26187359760658191</v>
      </c>
      <c r="H87" s="33">
        <f>H70/H50</f>
        <v>0.16200312237300349</v>
      </c>
      <c r="I87" s="33">
        <f t="shared" ref="I87:K87" si="45">I70/I50</f>
        <v>0.11058451816745656</v>
      </c>
      <c r="J87" s="33">
        <f t="shared" si="45"/>
        <v>7.1819914244878519E-2</v>
      </c>
      <c r="K87" s="33">
        <f t="shared" si="45"/>
        <v>0.11609941782355575</v>
      </c>
      <c r="L87" s="43"/>
      <c r="O87" s="43"/>
      <c r="P87" s="43"/>
      <c r="Q87" s="43"/>
      <c r="R87" s="43"/>
    </row>
    <row r="88" spans="2:18">
      <c r="B88" t="s">
        <v>218</v>
      </c>
      <c r="C88" s="33">
        <f>C72/C50</f>
        <v>0.18268893820815324</v>
      </c>
      <c r="D88" s="33">
        <f t="shared" ref="D88:F88" si="46">D72/D50</f>
        <v>0.12899030503665168</v>
      </c>
      <c r="E88" s="33">
        <f t="shared" si="46"/>
        <v>0.13609205576454969</v>
      </c>
      <c r="F88" s="33">
        <f t="shared" si="46"/>
        <v>0.25448765893792069</v>
      </c>
      <c r="H88" s="33">
        <f>H72/H50</f>
        <v>0.15972138825507384</v>
      </c>
      <c r="I88" s="33">
        <f t="shared" ref="I88:K88" si="47">I72/I50</f>
        <v>0.10475148863774456</v>
      </c>
      <c r="J88" s="33">
        <f t="shared" si="47"/>
        <v>7.0033349213911383E-2</v>
      </c>
      <c r="K88" s="33">
        <f t="shared" si="47"/>
        <v>0.10725481415136588</v>
      </c>
    </row>
    <row r="89" spans="2:18">
      <c r="C89" s="33"/>
      <c r="D89" s="33"/>
      <c r="E89" s="33"/>
      <c r="F89" s="33"/>
      <c r="H89" s="33"/>
      <c r="I89" s="33"/>
      <c r="J89" s="33"/>
      <c r="K89" s="33"/>
    </row>
    <row r="90" spans="2:18">
      <c r="B90" t="s">
        <v>221</v>
      </c>
      <c r="C90" s="33">
        <f>-C53/C50</f>
        <v>0.58556243429505894</v>
      </c>
      <c r="D90" s="33">
        <f t="shared" ref="D90:F90" si="48">-D53/D50</f>
        <v>0.61882241664696147</v>
      </c>
      <c r="E90" s="33">
        <f t="shared" si="48"/>
        <v>0.62956406284576238</v>
      </c>
      <c r="F90" s="33">
        <f t="shared" si="48"/>
        <v>0.52991772625280475</v>
      </c>
      <c r="H90" s="33">
        <f>-H53/H50</f>
        <v>0.60201753332532726</v>
      </c>
      <c r="I90" s="33">
        <f t="shared" ref="I90:K90" si="49">-I53/I50</f>
        <v>0.6360432616356787</v>
      </c>
      <c r="J90" s="33">
        <f t="shared" si="49"/>
        <v>0.67770366841353025</v>
      </c>
      <c r="K90" s="33">
        <f t="shared" si="49"/>
        <v>0.63457232422749665</v>
      </c>
    </row>
    <row r="91" spans="2:18">
      <c r="B91" t="s">
        <v>225</v>
      </c>
      <c r="C91" s="33">
        <f>-C55/C50</f>
        <v>9.8703422497371796E-2</v>
      </c>
      <c r="D91" s="33">
        <f t="shared" ref="D91:F91" si="50">-D55/D50</f>
        <v>8.9619295341688346E-2</v>
      </c>
      <c r="E91" s="33">
        <f t="shared" si="50"/>
        <v>8.265102898871432E-2</v>
      </c>
      <c r="F91" s="33">
        <f t="shared" si="50"/>
        <v>9.1716529543754671E-2</v>
      </c>
      <c r="H91" s="33">
        <f>-H55/H50</f>
        <v>0.10147712261318602</v>
      </c>
      <c r="I91" s="33">
        <f t="shared" ref="I91:K91" si="51">-I55/I50</f>
        <v>9.2113257990035238E-2</v>
      </c>
      <c r="J91" s="33">
        <f t="shared" si="51"/>
        <v>8.8970938542162939E-2</v>
      </c>
      <c r="K91" s="33">
        <f t="shared" si="51"/>
        <v>0.10982982534706673</v>
      </c>
    </row>
    <row r="92" spans="2:18">
      <c r="B92" t="s">
        <v>223</v>
      </c>
      <c r="C92" s="33">
        <f>-C56/C50</f>
        <v>3.2706459525756335E-2</v>
      </c>
      <c r="D92" s="33">
        <f t="shared" ref="D92:F92" si="52">-D56/D50</f>
        <v>3.4405296760463465E-2</v>
      </c>
      <c r="E92" s="33">
        <f t="shared" si="52"/>
        <v>4.2155344102677586E-2</v>
      </c>
      <c r="F92" s="33">
        <f t="shared" si="52"/>
        <v>1.5987284966342559E-2</v>
      </c>
      <c r="H92" s="33">
        <f>-H56/H50</f>
        <v>3.3625555422120812E-2</v>
      </c>
      <c r="I92" s="33">
        <f t="shared" ref="I92:K92" si="53">-I56/I50</f>
        <v>3.5362741523878964E-2</v>
      </c>
      <c r="J92" s="33">
        <f t="shared" si="53"/>
        <v>4.537875178656503E-2</v>
      </c>
      <c r="K92" s="33">
        <f t="shared" si="53"/>
        <v>1.9144648454993283E-2</v>
      </c>
    </row>
    <row r="93" spans="2:18">
      <c r="B93" t="s">
        <v>241</v>
      </c>
      <c r="C93" s="33">
        <f>C74/C50</f>
        <v>0.71697231631818714</v>
      </c>
      <c r="D93" s="33">
        <f t="shared" ref="D93:F93" si="54">D74/D50</f>
        <v>0.74284700874911325</v>
      </c>
      <c r="E93" s="33">
        <f t="shared" si="54"/>
        <v>0.75437043593715425</v>
      </c>
      <c r="F93" s="33">
        <f t="shared" si="54"/>
        <v>0.63762154076290201</v>
      </c>
      <c r="H93" s="33">
        <f>H74/H50</f>
        <v>0.7371202113606341</v>
      </c>
      <c r="I93" s="33">
        <f t="shared" ref="I93:K93" si="55">I74/I50</f>
        <v>0.7635192611495929</v>
      </c>
      <c r="J93" s="33">
        <f t="shared" si="55"/>
        <v>0.81205335874225826</v>
      </c>
      <c r="K93" s="33">
        <f t="shared" si="55"/>
        <v>0.76354679802955661</v>
      </c>
    </row>
    <row r="95" spans="2:18">
      <c r="B95" s="34" t="s">
        <v>240</v>
      </c>
    </row>
    <row r="96" spans="2:18">
      <c r="B96" t="s">
        <v>221</v>
      </c>
      <c r="C96" s="33">
        <f>-C53/C74</f>
        <v>0.81671554252199419</v>
      </c>
      <c r="D96" s="33">
        <f t="shared" ref="D96:F96" si="56">-D53/D74</f>
        <v>0.83304154066528724</v>
      </c>
      <c r="E96" s="33">
        <f t="shared" si="56"/>
        <v>0.83455558814901731</v>
      </c>
      <c r="F96" s="33">
        <f t="shared" si="56"/>
        <v>0.83108504398826977</v>
      </c>
      <c r="H96" s="33">
        <f>-H53/H74</f>
        <v>0.81671554252199419</v>
      </c>
      <c r="I96" s="33">
        <f t="shared" ref="I96:K96" si="57">-I53/I74</f>
        <v>0.83304154066528724</v>
      </c>
      <c r="J96" s="33">
        <f t="shared" si="57"/>
        <v>0.83455558814901731</v>
      </c>
      <c r="K96" s="33">
        <f t="shared" si="57"/>
        <v>0.83108504398826977</v>
      </c>
    </row>
    <row r="97" spans="2:11">
      <c r="B97" t="s">
        <v>225</v>
      </c>
      <c r="C97" s="33">
        <f>-C55/C74</f>
        <v>0.13766699250570219</v>
      </c>
      <c r="D97" s="33">
        <f t="shared" ref="D97:F97" si="58">-D55/D74</f>
        <v>0.12064300493394875</v>
      </c>
      <c r="E97" s="33">
        <f t="shared" si="58"/>
        <v>0.10956292167791142</v>
      </c>
      <c r="F97" s="33">
        <f t="shared" si="58"/>
        <v>0.14384164222873899</v>
      </c>
      <c r="H97" s="33">
        <f>-H55/H74</f>
        <v>0.13766699250570219</v>
      </c>
      <c r="I97" s="33">
        <f t="shared" ref="I97:K97" si="59">-I55/I74</f>
        <v>0.12064300493394875</v>
      </c>
      <c r="J97" s="33">
        <f t="shared" si="59"/>
        <v>0.10956292167791142</v>
      </c>
      <c r="K97" s="33">
        <f t="shared" si="59"/>
        <v>0.14384164222873899</v>
      </c>
    </row>
    <row r="98" spans="2:11">
      <c r="B98" t="s">
        <v>223</v>
      </c>
      <c r="C98" s="33">
        <f>-C56/C74</f>
        <v>4.5617464972303685E-2</v>
      </c>
      <c r="D98" s="33">
        <f t="shared" ref="D98:F98" si="60">-D56/D74</f>
        <v>4.631545440076397E-2</v>
      </c>
      <c r="E98" s="33">
        <f t="shared" si="60"/>
        <v>5.5881490173071278E-2</v>
      </c>
      <c r="F98" s="33">
        <f t="shared" si="60"/>
        <v>2.5073313782991203E-2</v>
      </c>
      <c r="H98" s="33">
        <f>-H56/H74</f>
        <v>4.5617464972303685E-2</v>
      </c>
      <c r="I98" s="33">
        <f t="shared" ref="I98:K98" si="61">-I56/I74</f>
        <v>4.631545440076397E-2</v>
      </c>
      <c r="J98" s="33">
        <f t="shared" si="61"/>
        <v>5.5881490173071278E-2</v>
      </c>
      <c r="K98" s="33">
        <f t="shared" si="61"/>
        <v>2.5073313782991203E-2</v>
      </c>
    </row>
    <row r="100" spans="2:11">
      <c r="B100" s="34" t="s">
        <v>219</v>
      </c>
    </row>
    <row r="101" spans="2:11">
      <c r="B101" t="s">
        <v>220</v>
      </c>
      <c r="D101" s="33">
        <f>D51/C51 - 1</f>
        <v>-1.1768944397742231E-2</v>
      </c>
      <c r="E101" s="33">
        <f>E51/D51 - 1</f>
        <v>2.0294081905456229E-2</v>
      </c>
      <c r="F101" s="33">
        <f>F51/E51 - 1</f>
        <v>6.3839923773225449E-2</v>
      </c>
      <c r="I101" s="33">
        <f>I50/H50 - 1</f>
        <v>-1.1768944397742231E-2</v>
      </c>
      <c r="J101" s="33">
        <f t="shared" ref="J101:K101" si="62">J50/I50 - 1</f>
        <v>2.0294081905456229E-2</v>
      </c>
      <c r="K101" s="33">
        <f t="shared" si="62"/>
        <v>6.3839923773225449E-2</v>
      </c>
    </row>
    <row r="102" spans="2:11">
      <c r="B102" t="s">
        <v>221</v>
      </c>
      <c r="D102" s="33">
        <f>D53/C53 - 1</f>
        <v>4.4085378017155286E-2</v>
      </c>
      <c r="E102" s="33">
        <f>E53/D53 - 1</f>
        <v>8.7122659533817259E-2</v>
      </c>
      <c r="F102" s="33">
        <f>F53/E53 - 1</f>
        <v>-3.8664323374341114E-3</v>
      </c>
      <c r="I102" s="33">
        <f>I53/H53 - 1</f>
        <v>4.4085378017155286E-2</v>
      </c>
      <c r="J102" s="33">
        <f>J53/I53 - 1</f>
        <v>8.7122659533817259E-2</v>
      </c>
      <c r="K102" s="33">
        <f>K53/J53 - 1</f>
        <v>-3.8664323374341114E-3</v>
      </c>
    </row>
    <row r="103" spans="2:11">
      <c r="B103" t="s">
        <v>222</v>
      </c>
      <c r="D103" s="33">
        <f t="shared" ref="D103:F104" si="63">D55/C55 - 1</f>
        <v>-0.1029585798816568</v>
      </c>
      <c r="E103" s="33">
        <f t="shared" si="63"/>
        <v>-1.4511873350923521E-2</v>
      </c>
      <c r="F103" s="33">
        <f t="shared" si="63"/>
        <v>0.31325301204819267</v>
      </c>
      <c r="I103" s="33">
        <f t="shared" ref="I103:K104" si="64">I55/H55 - 1</f>
        <v>-0.1029585798816568</v>
      </c>
      <c r="J103" s="33">
        <f t="shared" si="64"/>
        <v>-1.4511873350923521E-2</v>
      </c>
      <c r="K103" s="33">
        <f t="shared" si="64"/>
        <v>0.31325301204819267</v>
      </c>
    </row>
    <row r="104" spans="2:11">
      <c r="B104" t="s">
        <v>223</v>
      </c>
      <c r="D104" s="33">
        <f t="shared" si="63"/>
        <v>3.9285714285714368E-2</v>
      </c>
      <c r="E104" s="33">
        <f t="shared" si="63"/>
        <v>0.30927835051546393</v>
      </c>
      <c r="F104" s="33">
        <f t="shared" si="63"/>
        <v>-0.55118110236220474</v>
      </c>
      <c r="I104" s="33">
        <f t="shared" si="64"/>
        <v>3.9285714285714368E-2</v>
      </c>
      <c r="J104" s="33">
        <f t="shared" si="64"/>
        <v>0.30927835051546393</v>
      </c>
      <c r="K104" s="33">
        <f t="shared" si="64"/>
        <v>-0.55118110236220474</v>
      </c>
    </row>
    <row r="105" spans="2:11">
      <c r="B105" t="s">
        <v>227</v>
      </c>
      <c r="D105" s="33">
        <f>D74/C74 - 1</f>
        <v>2.3623330074942883E-2</v>
      </c>
      <c r="E105" s="33">
        <f>E74/D74 - 1</f>
        <v>8.5150405857074674E-2</v>
      </c>
      <c r="F105" s="33">
        <f>F74/E74 - 1</f>
        <v>2.9334115576418185E-4</v>
      </c>
      <c r="I105" s="33">
        <f>I74/H74 - 1</f>
        <v>2.3623330074942883E-2</v>
      </c>
      <c r="J105" s="33">
        <f>J74/I74 - 1</f>
        <v>8.5150405857074674E-2</v>
      </c>
      <c r="K105" s="33">
        <f>K74/J74 - 1</f>
        <v>2.9334115576418185E-4</v>
      </c>
    </row>
    <row r="106" spans="2:11">
      <c r="B106" t="s">
        <v>217</v>
      </c>
      <c r="D106" s="33">
        <f>D70/C70 - 1</f>
        <v>-0.2804801010739103</v>
      </c>
      <c r="E106" s="33">
        <f>E70/D70 - 1</f>
        <v>9.3064091308165064E-2</v>
      </c>
      <c r="F106" s="33">
        <f>F70/E70 - 1</f>
        <v>1.2497991967871487</v>
      </c>
      <c r="I106" s="33">
        <f>I70/H70 - 1</f>
        <v>-0.32542624166048928</v>
      </c>
      <c r="J106" s="33">
        <f>J70/I70 - 1</f>
        <v>-0.33736263736263739</v>
      </c>
      <c r="K106" s="33">
        <f>K70/J70 - 1</f>
        <v>0.71973466003316755</v>
      </c>
    </row>
    <row r="107" spans="2:11">
      <c r="B107" t="s">
        <v>226</v>
      </c>
      <c r="D107" s="33">
        <f>D72/C72 - 1</f>
        <v>-0.30242966751918154</v>
      </c>
      <c r="E107" s="33">
        <f>E72/D72 - 1</f>
        <v>0.12740604949587531</v>
      </c>
      <c r="F107" s="33">
        <f>F72/E72 - 1</f>
        <v>1.2130081300813007</v>
      </c>
      <c r="I107" s="33">
        <f>I72/H72 - 1</f>
        <v>-0.35187969924812035</v>
      </c>
      <c r="J107" s="33">
        <f>J72/I72 - 1</f>
        <v>-0.31786542923433869</v>
      </c>
      <c r="K107" s="33">
        <f>K72/J72 - 1</f>
        <v>0.62925170068027203</v>
      </c>
    </row>
    <row r="108" spans="2:11">
      <c r="B108" t="s">
        <v>237</v>
      </c>
      <c r="D108" s="33">
        <f>D52/C52 - 1</f>
        <v>-2.1367521367521403E-2</v>
      </c>
      <c r="E108" s="33">
        <f t="shared" ref="E108:F108" si="65">E52/D52 - 1</f>
        <v>1.8034934497816595</v>
      </c>
      <c r="F108" s="33">
        <f t="shared" si="65"/>
        <v>1.7476635514018692</v>
      </c>
      <c r="I108" s="33" t="e">
        <f>I52/H52 - 1</f>
        <v>#DIV/0!</v>
      </c>
      <c r="J108" s="33" t="e">
        <f t="shared" ref="J108:K108" si="66">J52/I52 - 1</f>
        <v>#DIV/0!</v>
      </c>
      <c r="K108" s="33" t="e">
        <f t="shared" si="66"/>
        <v>#DIV/0!</v>
      </c>
    </row>
    <row r="109" spans="2:11" s="75" customFormat="1">
      <c r="D109" s="76"/>
      <c r="E109" s="76"/>
      <c r="F109" s="76"/>
    </row>
    <row r="110" spans="2:11">
      <c r="B110" s="45" t="s">
        <v>228</v>
      </c>
    </row>
    <row r="111" spans="2:11">
      <c r="C111" s="47">
        <v>2013</v>
      </c>
      <c r="D111" s="47">
        <f>C111+1</f>
        <v>2014</v>
      </c>
      <c r="E111" s="47">
        <f t="shared" ref="E111:F111" si="67">D111+1</f>
        <v>2015</v>
      </c>
      <c r="F111" s="47">
        <f t="shared" si="67"/>
        <v>2016</v>
      </c>
    </row>
    <row r="112" spans="2:11">
      <c r="B112" t="s">
        <v>245</v>
      </c>
      <c r="C112" s="20">
        <f>'Hard Input'!C108</f>
        <v>1930</v>
      </c>
      <c r="D112" s="20">
        <f>'Hard Input'!D108</f>
        <v>1701</v>
      </c>
      <c r="E112" s="20">
        <f>'Hard Input'!E108</f>
        <v>1824</v>
      </c>
      <c r="F112" s="20">
        <f>'Hard Input'!F108</f>
        <v>2241</v>
      </c>
    </row>
    <row r="113" spans="2:6">
      <c r="B113" t="str">
        <f>'Hard Input'!B110</f>
        <v>Decrease/Increase In Receivables</v>
      </c>
      <c r="C113">
        <f>'Hard Input'!C110</f>
        <v>42</v>
      </c>
      <c r="D113">
        <f>'Hard Input'!D110</f>
        <v>-195</v>
      </c>
      <c r="E113">
        <f>'Hard Input'!E110</f>
        <v>-82</v>
      </c>
      <c r="F113">
        <f>'Hard Input'!F110</f>
        <v>-41</v>
      </c>
    </row>
    <row r="114" spans="2:6">
      <c r="B114" t="str">
        <f>'Hard Input'!B111</f>
        <v>Decrease/Increase In Inventories</v>
      </c>
      <c r="C114">
        <f>'Hard Input'!C111</f>
        <v>-10</v>
      </c>
      <c r="D114">
        <f>'Hard Input'!D111</f>
        <v>-13</v>
      </c>
      <c r="E114">
        <f>'Hard Input'!E111</f>
        <v>-20</v>
      </c>
      <c r="F114">
        <f>'Hard Input'!F111</f>
        <v>-2</v>
      </c>
    </row>
    <row r="115" spans="2:6">
      <c r="B115" t="str">
        <f>'Hard Input'!B112</f>
        <v>Increase/Decrease In Accounts Payable</v>
      </c>
      <c r="C115">
        <f>'Hard Input'!C112</f>
        <v>198</v>
      </c>
      <c r="D115">
        <f>'Hard Input'!D112</f>
        <v>161</v>
      </c>
      <c r="E115">
        <f>'Hard Input'!E112</f>
        <v>225</v>
      </c>
      <c r="F115">
        <f>'Hard Input'!F112</f>
        <v>111</v>
      </c>
    </row>
    <row r="116" spans="2:6">
      <c r="B116" t="str">
        <f>'Hard Input'!B113</f>
        <v>Decrease/Increase In Other Assets/Liability</v>
      </c>
      <c r="C116">
        <f>'Hard Input'!C113</f>
        <v>-7</v>
      </c>
      <c r="D116">
        <f>'Hard Input'!D113</f>
        <v>-14</v>
      </c>
      <c r="E116">
        <f>'Hard Input'!E113</f>
        <v>3</v>
      </c>
      <c r="F116">
        <f>'Hard Input'!F113</f>
        <v>67</v>
      </c>
    </row>
    <row r="117" spans="2:6" s="34" customFormat="1">
      <c r="B117" s="34" t="s">
        <v>246</v>
      </c>
      <c r="C117" s="49">
        <f>SUM(C112:C116)</f>
        <v>2153</v>
      </c>
      <c r="D117" s="49">
        <f>SUM(D112:D116)</f>
        <v>1640</v>
      </c>
      <c r="E117" s="49">
        <f>SUM(E112:E116)</f>
        <v>1950</v>
      </c>
      <c r="F117" s="49">
        <f>SUM(F112:F116)</f>
        <v>2376</v>
      </c>
    </row>
    <row r="119" spans="2:6">
      <c r="B119" t="str">
        <f>'Hard Input'!B117</f>
        <v>Increase In Investments</v>
      </c>
      <c r="C119">
        <f>'Hard Input'!C117</f>
        <v>-459</v>
      </c>
      <c r="D119">
        <f>'Hard Input'!D117</f>
        <v>-330</v>
      </c>
      <c r="E119">
        <f>'Hard Input'!E117</f>
        <v>-322</v>
      </c>
      <c r="F119">
        <f>'Hard Input'!F117</f>
        <v>-484</v>
      </c>
    </row>
    <row r="120" spans="2:6">
      <c r="B120" t="str">
        <f>'Hard Input'!B118</f>
        <v>Decrease In Investments</v>
      </c>
      <c r="C120" s="71">
        <f>'Hard Input'!C118</f>
        <v>48</v>
      </c>
      <c r="D120" s="71">
        <f>'Hard Input'!D118</f>
        <v>2</v>
      </c>
      <c r="E120" s="71">
        <f>'Hard Input'!E118</f>
        <v>179</v>
      </c>
      <c r="F120" s="71">
        <f>'Hard Input'!F118</f>
        <v>1738</v>
      </c>
    </row>
    <row r="121" spans="2:6">
      <c r="B121" t="str">
        <f>'Hard Input'!B119</f>
        <v>Capital Expenditures (Additions To Fixed Assets)</v>
      </c>
      <c r="C121">
        <f>'Hard Input'!C119</f>
        <v>-1416</v>
      </c>
      <c r="D121">
        <f>'Hard Input'!D119</f>
        <v>-1827</v>
      </c>
      <c r="E121">
        <f>'Hard Input'!E119</f>
        <v>-2531</v>
      </c>
      <c r="F121">
        <f>'Hard Input'!F119</f>
        <v>-3117</v>
      </c>
    </row>
    <row r="122" spans="2:6">
      <c r="B122" t="str">
        <f>'Hard Input'!B120</f>
        <v>Disposal Of Fixed Assets</v>
      </c>
      <c r="C122">
        <f>'Hard Input'!C120</f>
        <v>2</v>
      </c>
      <c r="D122">
        <f>'Hard Input'!D120</f>
        <v>2</v>
      </c>
      <c r="E122">
        <f>'Hard Input'!E120</f>
        <v>34</v>
      </c>
      <c r="F122">
        <f>'Hard Input'!F120</f>
        <v>334</v>
      </c>
    </row>
    <row r="123" spans="2:6">
      <c r="B123" t="str">
        <f>'Hard Input'!B121</f>
        <v>Net Assets From Acquisitions</v>
      </c>
      <c r="C123">
        <f>'Hard Input'!C121</f>
        <v>0</v>
      </c>
      <c r="D123">
        <f>'Hard Input'!D121</f>
        <v>0</v>
      </c>
      <c r="E123">
        <f>'Hard Input'!E121</f>
        <v>-61</v>
      </c>
      <c r="F123">
        <f>'Hard Input'!F121</f>
        <v>0</v>
      </c>
    </row>
    <row r="124" spans="2:6">
      <c r="B124" t="str">
        <f>'Hard Input'!B124</f>
        <v>Other Sources(Uses) - Investing</v>
      </c>
      <c r="C124">
        <f>'Hard Input'!C124</f>
        <v>0</v>
      </c>
      <c r="D124">
        <f>'Hard Input'!D124</f>
        <v>-33</v>
      </c>
      <c r="E124">
        <f>'Hard Input'!E124</f>
        <v>0</v>
      </c>
      <c r="F124">
        <f>'Hard Input'!F124</f>
        <v>100</v>
      </c>
    </row>
    <row r="125" spans="2:6">
      <c r="B125" t="str">
        <f>'Hard Input'!B125</f>
        <v>Additions To Other Assets</v>
      </c>
      <c r="C125">
        <f>'Hard Input'!C125</f>
        <v>-24</v>
      </c>
      <c r="D125">
        <f>'Hard Input'!D125</f>
        <v>-5</v>
      </c>
      <c r="E125">
        <f>'Hard Input'!E125</f>
        <v>-6</v>
      </c>
      <c r="F125">
        <f>'Hard Input'!F125</f>
        <v>-7</v>
      </c>
    </row>
    <row r="126" spans="2:6" s="34" customFormat="1">
      <c r="B126" s="34" t="s">
        <v>247</v>
      </c>
      <c r="C126" s="34">
        <f>SUM(C119:C125)</f>
        <v>-1849</v>
      </c>
      <c r="D126" s="34">
        <f t="shared" ref="D126:F126" si="68">SUM(D119:D125)</f>
        <v>-2191</v>
      </c>
      <c r="E126" s="34">
        <f t="shared" si="68"/>
        <v>-2707</v>
      </c>
      <c r="F126" s="34">
        <f t="shared" si="68"/>
        <v>-1436</v>
      </c>
    </row>
    <row r="128" spans="2:6">
      <c r="B128" t="str">
        <f>'Hard Input'!B128</f>
        <v>Long Term Borrowings</v>
      </c>
      <c r="C128">
        <f>'Hard Input'!C128</f>
        <v>1306</v>
      </c>
      <c r="D128">
        <f>'Hard Input'!D128</f>
        <v>0</v>
      </c>
      <c r="E128">
        <f>'Hard Input'!E128</f>
        <v>2828</v>
      </c>
      <c r="F128">
        <f>'Hard Input'!F128</f>
        <v>1531</v>
      </c>
    </row>
    <row r="129" spans="2:6">
      <c r="B129" t="str">
        <f>'Hard Input'!B129</f>
        <v>Reduction In Long Term Debt</v>
      </c>
      <c r="C129">
        <f>'Hard Input'!C129</f>
        <v>-811</v>
      </c>
      <c r="D129">
        <f>'Hard Input'!D129</f>
        <v>-124</v>
      </c>
      <c r="E129">
        <f>'Hard Input'!E129</f>
        <v>-165</v>
      </c>
      <c r="F129">
        <f>'Hard Input'!F129</f>
        <v>-1733</v>
      </c>
    </row>
    <row r="130" spans="2:6">
      <c r="B130" t="str">
        <f>'Hard Input'!B130</f>
        <v>Common/Preferred Redeemed, Retired, Converted, Etc.</v>
      </c>
      <c r="C130">
        <f>'Hard Input'!C130</f>
        <v>-4</v>
      </c>
      <c r="D130">
        <f>'Hard Input'!D130</f>
        <v>-4</v>
      </c>
      <c r="E130">
        <f>'Hard Input'!E130</f>
        <v>-4</v>
      </c>
      <c r="F130">
        <f>'Hard Input'!F130</f>
        <v>-5</v>
      </c>
    </row>
    <row r="131" spans="2:6">
      <c r="B131" t="str">
        <f>'Hard Input'!B131</f>
        <v>Common Dividends (Cash)</v>
      </c>
      <c r="C131">
        <f>'Hard Input'!C131</f>
        <v>-396</v>
      </c>
      <c r="D131">
        <f>'Hard Input'!D131</f>
        <v>-391</v>
      </c>
      <c r="E131">
        <f>'Hard Input'!E131</f>
        <v>-357</v>
      </c>
      <c r="F131">
        <f>'Hard Input'!F131</f>
        <v>-413</v>
      </c>
    </row>
    <row r="132" spans="2:6">
      <c r="B132" t="str">
        <f>'Hard Input'!B133</f>
        <v>Other Sources - Financing</v>
      </c>
      <c r="C132">
        <f>'Hard Input'!C133</f>
        <v>45</v>
      </c>
      <c r="D132">
        <f>'Hard Input'!D133</f>
        <v>22</v>
      </c>
      <c r="E132">
        <f>'Hard Input'!E133</f>
        <v>0</v>
      </c>
      <c r="F132">
        <f>'Hard Input'!F133</f>
        <v>45</v>
      </c>
    </row>
    <row r="133" spans="2:6">
      <c r="B133" t="str">
        <f>'Hard Input'!B134</f>
        <v>Other Uses - Financing</v>
      </c>
      <c r="C133">
        <f>'Hard Input'!C134</f>
        <v>0</v>
      </c>
      <c r="D133">
        <f>'Hard Input'!D134</f>
        <v>0</v>
      </c>
      <c r="E133">
        <f>'Hard Input'!E134</f>
        <v>-114</v>
      </c>
      <c r="F133">
        <f>'Hard Input'!F134</f>
        <v>0</v>
      </c>
    </row>
    <row r="134" spans="2:6" s="34" customFormat="1">
      <c r="B134" s="34" t="s">
        <v>248</v>
      </c>
      <c r="C134" s="34">
        <f>SUM(C128:C133)</f>
        <v>140</v>
      </c>
      <c r="D134" s="34">
        <f>SUM(D128:D133)</f>
        <v>-497</v>
      </c>
      <c r="E134" s="34">
        <f>SUM(E128:E133)</f>
        <v>2188</v>
      </c>
      <c r="F134" s="34">
        <f>SUM(F128:F133)</f>
        <v>-575</v>
      </c>
    </row>
    <row r="136" spans="2:6">
      <c r="B136" t="s">
        <v>249</v>
      </c>
      <c r="C136" s="20">
        <f>C117+C126+C134</f>
        <v>444</v>
      </c>
      <c r="D136" s="20">
        <f t="shared" ref="D136:F136" si="69">D117+D126+D134</f>
        <v>-1048</v>
      </c>
      <c r="E136" s="20">
        <f t="shared" si="69"/>
        <v>1431</v>
      </c>
      <c r="F136" s="20">
        <f t="shared" si="69"/>
        <v>365</v>
      </c>
    </row>
    <row r="137" spans="2:6">
      <c r="B137" t="s">
        <v>250</v>
      </c>
      <c r="C137">
        <f>'Hard Input'!C137</f>
        <v>52</v>
      </c>
      <c r="D137">
        <f>'Hard Input'!D137</f>
        <v>97</v>
      </c>
      <c r="E137">
        <f>'Hard Input'!E137</f>
        <v>317</v>
      </c>
      <c r="F137">
        <f>'Hard Input'!F137</f>
        <v>-29</v>
      </c>
    </row>
    <row r="138" spans="2:6" s="34" customFormat="1">
      <c r="B138" s="34" t="s">
        <v>251</v>
      </c>
      <c r="C138" s="49">
        <f>SUM(C136:C137)</f>
        <v>496</v>
      </c>
      <c r="D138" s="49">
        <f t="shared" ref="D138:F138" si="70">SUM(D136:D137)</f>
        <v>-951</v>
      </c>
      <c r="E138" s="49">
        <f t="shared" si="70"/>
        <v>1748</v>
      </c>
      <c r="F138" s="49">
        <f t="shared" si="70"/>
        <v>336</v>
      </c>
    </row>
    <row r="139" spans="2:6" s="77" customFormat="1"/>
    <row r="140" spans="2:6">
      <c r="B140" t="s">
        <v>2</v>
      </c>
      <c r="C140" s="20">
        <f>'Hard Input'!C8</f>
        <v>1261</v>
      </c>
      <c r="D140" s="20">
        <f>'Hard Input'!D8</f>
        <v>1282</v>
      </c>
      <c r="E140" s="20">
        <f>'Hard Input'!E8</f>
        <v>1719</v>
      </c>
      <c r="F140" s="20">
        <f>'Hard Input'!F8</f>
        <v>1610</v>
      </c>
    </row>
    <row r="141" spans="2:6">
      <c r="B141" t="s">
        <v>3</v>
      </c>
      <c r="C141" s="20">
        <f>'Hard Input'!C9</f>
        <v>3554</v>
      </c>
      <c r="D141" s="20">
        <f>'Hard Input'!D9</f>
        <v>2780</v>
      </c>
      <c r="E141" s="20">
        <f>'Hard Input'!E9</f>
        <v>3439</v>
      </c>
      <c r="F141" s="20">
        <f>'Hard Input'!F9</f>
        <v>3844</v>
      </c>
    </row>
    <row r="142" spans="2:6" s="34" customFormat="1">
      <c r="B142" s="34" t="s">
        <v>252</v>
      </c>
      <c r="C142" s="49">
        <f>SUM(C140:C141)</f>
        <v>4815</v>
      </c>
      <c r="D142" s="49">
        <f t="shared" ref="D142:F142" si="71">SUM(D140:D141)</f>
        <v>4062</v>
      </c>
      <c r="E142" s="49">
        <f t="shared" si="71"/>
        <v>5158</v>
      </c>
      <c r="F142" s="49">
        <f t="shared" si="71"/>
        <v>5454</v>
      </c>
    </row>
    <row r="143" spans="2:6">
      <c r="D143" s="20"/>
      <c r="E143" s="20"/>
      <c r="F143" s="20"/>
    </row>
    <row r="144" spans="2:6" s="66" customFormat="1">
      <c r="B144" s="66" t="s">
        <v>257</v>
      </c>
    </row>
    <row r="145" spans="2:6">
      <c r="B145" s="66" t="s">
        <v>253</v>
      </c>
      <c r="D145" s="20">
        <f>D140-C140</f>
        <v>21</v>
      </c>
      <c r="E145" s="20">
        <f t="shared" ref="E145:F145" si="72">E140-D140</f>
        <v>437</v>
      </c>
      <c r="F145" s="20">
        <f t="shared" si="72"/>
        <v>-109</v>
      </c>
    </row>
    <row r="146" spans="2:6">
      <c r="B146" s="66" t="s">
        <v>254</v>
      </c>
      <c r="D146" s="20">
        <f>D141-C141</f>
        <v>-774</v>
      </c>
      <c r="E146" s="20">
        <f t="shared" ref="E146:F146" si="73">E141-D141</f>
        <v>659</v>
      </c>
      <c r="F146" s="20">
        <f t="shared" si="73"/>
        <v>405</v>
      </c>
    </row>
    <row r="147" spans="2:6">
      <c r="B147" s="66" t="s">
        <v>255</v>
      </c>
      <c r="D147" s="20">
        <f>SUM(D145:D146)</f>
        <v>-753</v>
      </c>
      <c r="E147" s="20">
        <f t="shared" ref="E147:F147" si="74">SUM(E145:E146)</f>
        <v>1096</v>
      </c>
      <c r="F147" s="20">
        <f t="shared" si="74"/>
        <v>296</v>
      </c>
    </row>
    <row r="148" spans="2:6">
      <c r="B148" s="66"/>
      <c r="D148" s="33"/>
      <c r="E148" s="33"/>
      <c r="F148" s="33"/>
    </row>
    <row r="149" spans="2:6">
      <c r="B149" s="66" t="s">
        <v>256</v>
      </c>
    </row>
    <row r="150" spans="2:6">
      <c r="B150" s="66" t="s">
        <v>253</v>
      </c>
      <c r="D150" s="33">
        <f>D145/C140</f>
        <v>1.6653449643140365E-2</v>
      </c>
      <c r="E150" s="33">
        <f t="shared" ref="E150:F150" si="75">E145/D140</f>
        <v>0.3408736349453978</v>
      </c>
      <c r="F150" s="33">
        <f t="shared" si="75"/>
        <v>-6.3408958696916817E-2</v>
      </c>
    </row>
    <row r="151" spans="2:6">
      <c r="B151" s="66" t="s">
        <v>254</v>
      </c>
      <c r="D151" s="33">
        <f t="shared" ref="D151:F151" si="76">D146/C141</f>
        <v>-0.21778277996623524</v>
      </c>
      <c r="E151" s="33">
        <f t="shared" si="76"/>
        <v>0.23705035971223021</v>
      </c>
      <c r="F151" s="33">
        <f t="shared" si="76"/>
        <v>0.11776679267228846</v>
      </c>
    </row>
    <row r="152" spans="2:6">
      <c r="B152" s="66" t="s">
        <v>255</v>
      </c>
      <c r="D152" s="33">
        <f t="shared" ref="D152:F152" si="77">D147/C142</f>
        <v>-0.15638629283489097</v>
      </c>
      <c r="E152" s="33">
        <f t="shared" si="77"/>
        <v>0.26981782373215163</v>
      </c>
      <c r="F152" s="33">
        <f t="shared" si="77"/>
        <v>5.7386583947266381E-2</v>
      </c>
    </row>
    <row r="154" spans="2:6">
      <c r="B154" s="34" t="s">
        <v>258</v>
      </c>
    </row>
    <row r="155" spans="2:6">
      <c r="B155" s="34"/>
    </row>
    <row r="156" spans="2:6">
      <c r="B156" s="34" t="s">
        <v>259</v>
      </c>
    </row>
    <row r="157" spans="2:6" s="35" customFormat="1">
      <c r="B157" s="35" t="s">
        <v>263</v>
      </c>
      <c r="C157" s="50">
        <f>C51</f>
        <v>8327</v>
      </c>
      <c r="D157" s="50">
        <f t="shared" ref="D157:F157" si="78">D51</f>
        <v>8229</v>
      </c>
      <c r="E157" s="50">
        <f t="shared" si="78"/>
        <v>8396</v>
      </c>
      <c r="F157" s="50">
        <f t="shared" si="78"/>
        <v>8932</v>
      </c>
    </row>
    <row r="158" spans="2:6" s="35" customFormat="1">
      <c r="B158" s="35" t="s">
        <v>204</v>
      </c>
      <c r="C158" s="50">
        <f>C57</f>
        <v>2423</v>
      </c>
      <c r="D158" s="50">
        <f t="shared" ref="D158:F158" si="79">D57</f>
        <v>2175</v>
      </c>
      <c r="E158" s="50">
        <f t="shared" si="79"/>
        <v>2220</v>
      </c>
      <c r="F158" s="50">
        <f t="shared" si="79"/>
        <v>3876</v>
      </c>
    </row>
    <row r="159" spans="2:6">
      <c r="B159" s="35" t="s">
        <v>261</v>
      </c>
      <c r="C159" s="20">
        <f>C60</f>
        <v>2345</v>
      </c>
      <c r="D159" s="20">
        <f t="shared" ref="D159:F159" si="80">D60</f>
        <v>2148</v>
      </c>
      <c r="E159" s="20">
        <f t="shared" si="80"/>
        <v>2231</v>
      </c>
      <c r="F159" s="20">
        <f t="shared" si="80"/>
        <v>3942</v>
      </c>
    </row>
    <row r="160" spans="2:6">
      <c r="C160" s="20"/>
      <c r="D160" s="20"/>
      <c r="E160" s="20"/>
      <c r="F160" s="20"/>
    </row>
    <row r="161" spans="2:6">
      <c r="B161" s="34" t="s">
        <v>260</v>
      </c>
    </row>
    <row r="162" spans="2:6">
      <c r="B162" t="s">
        <v>246</v>
      </c>
      <c r="C162" s="20">
        <f>C112</f>
        <v>1930</v>
      </c>
      <c r="D162" s="20">
        <f t="shared" ref="D162:F162" si="81">D112</f>
        <v>1701</v>
      </c>
      <c r="E162" s="20">
        <f t="shared" si="81"/>
        <v>1824</v>
      </c>
      <c r="F162" s="20">
        <f t="shared" si="81"/>
        <v>2241</v>
      </c>
    </row>
    <row r="163" spans="2:6">
      <c r="C163" s="20"/>
      <c r="D163" s="20"/>
      <c r="E163" s="20"/>
      <c r="F163" s="20"/>
    </row>
    <row r="164" spans="2:6">
      <c r="B164" t="s">
        <v>264</v>
      </c>
    </row>
    <row r="165" spans="2:6">
      <c r="B165" t="s">
        <v>262</v>
      </c>
      <c r="C165" s="33">
        <f>C162/C158</f>
        <v>0.79653322327692944</v>
      </c>
      <c r="D165" s="33">
        <f t="shared" ref="D165:F165" si="82">D162/D158</f>
        <v>0.78206896551724137</v>
      </c>
      <c r="E165" s="33">
        <f t="shared" si="82"/>
        <v>0.82162162162162167</v>
      </c>
      <c r="F165" s="33">
        <f t="shared" si="82"/>
        <v>0.57817337461300311</v>
      </c>
    </row>
    <row r="166" spans="2:6">
      <c r="B166" t="s">
        <v>220</v>
      </c>
      <c r="C166" s="33">
        <f>C162/C157</f>
        <v>0.23177614987390416</v>
      </c>
      <c r="D166" s="33">
        <f t="shared" ref="D166:F166" si="83">D162/D157</f>
        <v>0.20670798395916878</v>
      </c>
      <c r="E166" s="33">
        <f t="shared" si="83"/>
        <v>0.21724630776560266</v>
      </c>
      <c r="F166" s="33">
        <f t="shared" si="83"/>
        <v>0.25089565606806985</v>
      </c>
    </row>
    <row r="168" spans="2:6">
      <c r="B168" s="34" t="s">
        <v>265</v>
      </c>
    </row>
    <row r="169" spans="2:6">
      <c r="B169" t="s">
        <v>266</v>
      </c>
      <c r="C169">
        <f>-C121</f>
        <v>1416</v>
      </c>
      <c r="D169">
        <f t="shared" ref="D169:F169" si="84">-D121</f>
        <v>1827</v>
      </c>
      <c r="E169">
        <f t="shared" si="84"/>
        <v>2531</v>
      </c>
      <c r="F169">
        <f t="shared" si="84"/>
        <v>3117</v>
      </c>
    </row>
    <row r="170" spans="2:6" s="35" customFormat="1">
      <c r="B170" s="35" t="s">
        <v>268</v>
      </c>
      <c r="C170" s="50">
        <f>'Hard Input'!C28</f>
        <v>6273</v>
      </c>
      <c r="D170" s="50">
        <f>'Hard Input'!D28</f>
        <v>7611</v>
      </c>
      <c r="E170" s="50">
        <f>'Hard Input'!E28</f>
        <v>10660</v>
      </c>
      <c r="F170" s="50">
        <f>'Hard Input'!F28</f>
        <v>12343</v>
      </c>
    </row>
    <row r="171" spans="2:6" s="35" customFormat="1">
      <c r="C171" s="50"/>
      <c r="D171" s="50"/>
      <c r="E171" s="50"/>
      <c r="F171" s="50"/>
    </row>
    <row r="172" spans="2:6">
      <c r="B172" s="35" t="s">
        <v>219</v>
      </c>
      <c r="C172" s="33"/>
      <c r="D172" s="33"/>
      <c r="E172" s="33"/>
      <c r="F172" s="33"/>
    </row>
    <row r="173" spans="2:6">
      <c r="B173" s="35" t="s">
        <v>332</v>
      </c>
      <c r="C173" s="33"/>
      <c r="D173" s="33">
        <f>D169/C169 - 1</f>
        <v>0.2902542372881356</v>
      </c>
      <c r="E173" s="33">
        <f t="shared" ref="E173:F174" si="85">E169/D169 - 1</f>
        <v>0.38533114395183365</v>
      </c>
      <c r="F173" s="33">
        <f t="shared" si="85"/>
        <v>0.23152903990517593</v>
      </c>
    </row>
    <row r="174" spans="2:6">
      <c r="B174" s="35" t="s">
        <v>333</v>
      </c>
      <c r="C174" s="33"/>
      <c r="D174" s="33">
        <f>D170/C170 - 1</f>
        <v>0.21329507412721194</v>
      </c>
      <c r="E174" s="33">
        <f t="shared" si="85"/>
        <v>0.40060438838523194</v>
      </c>
      <c r="F174" s="33">
        <f t="shared" si="85"/>
        <v>0.15787992495309577</v>
      </c>
    </row>
    <row r="175" spans="2:6">
      <c r="B175" t="s">
        <v>269</v>
      </c>
      <c r="C175" s="33">
        <f>C169/C170</f>
        <v>0.22572931611669059</v>
      </c>
      <c r="D175" s="33">
        <f t="shared" ref="D175:F175" si="86">D169/D170</f>
        <v>0.24004729996058335</v>
      </c>
      <c r="E175" s="33">
        <f t="shared" si="86"/>
        <v>0.2374296435272045</v>
      </c>
      <c r="F175" s="33">
        <f t="shared" si="86"/>
        <v>0.25253179940046988</v>
      </c>
    </row>
    <row r="176" spans="2:6">
      <c r="C176" s="33"/>
      <c r="D176" s="33"/>
      <c r="E176" s="33"/>
      <c r="F176" s="33"/>
    </row>
    <row r="177" spans="2:6">
      <c r="B177" s="89" t="s">
        <v>194</v>
      </c>
      <c r="C177" s="89">
        <v>2013</v>
      </c>
      <c r="D177" s="89">
        <f>C177+1</f>
        <v>2014</v>
      </c>
      <c r="E177" s="89">
        <f t="shared" ref="E177" si="87">D177+1</f>
        <v>2015</v>
      </c>
      <c r="F177" s="89">
        <f t="shared" ref="F177" si="88">E177+1</f>
        <v>2016</v>
      </c>
    </row>
    <row r="178" spans="2:6">
      <c r="B178" s="90" t="s">
        <v>331</v>
      </c>
      <c r="C178" s="132">
        <f>C169</f>
        <v>1416</v>
      </c>
      <c r="D178" s="132">
        <f t="shared" ref="D178:F178" si="89">D169</f>
        <v>1827</v>
      </c>
      <c r="E178" s="132">
        <f t="shared" si="89"/>
        <v>2531</v>
      </c>
      <c r="F178" s="133">
        <f t="shared" si="89"/>
        <v>3117</v>
      </c>
    </row>
    <row r="179" spans="2:6">
      <c r="B179" s="97" t="s">
        <v>268</v>
      </c>
      <c r="C179" s="134">
        <f>C170</f>
        <v>6273</v>
      </c>
      <c r="D179" s="134">
        <f t="shared" ref="D179:F179" si="90">D170</f>
        <v>7611</v>
      </c>
      <c r="E179" s="134">
        <f t="shared" si="90"/>
        <v>10660</v>
      </c>
      <c r="F179" s="135">
        <f t="shared" si="90"/>
        <v>12343</v>
      </c>
    </row>
    <row r="180" spans="2:6">
      <c r="B180" s="97" t="s">
        <v>219</v>
      </c>
      <c r="C180" s="99"/>
      <c r="D180" s="99"/>
      <c r="E180" s="99"/>
      <c r="F180" s="100"/>
    </row>
    <row r="181" spans="2:6">
      <c r="B181" s="97" t="s">
        <v>335</v>
      </c>
      <c r="C181" s="99"/>
      <c r="D181" s="99">
        <f>D173</f>
        <v>0.2902542372881356</v>
      </c>
      <c r="E181" s="99">
        <f t="shared" ref="E181:F182" si="91">E173</f>
        <v>0.38533114395183365</v>
      </c>
      <c r="F181" s="100">
        <f t="shared" si="91"/>
        <v>0.23152903990517593</v>
      </c>
    </row>
    <row r="182" spans="2:6">
      <c r="B182" s="97" t="s">
        <v>336</v>
      </c>
      <c r="C182" s="99"/>
      <c r="D182" s="99">
        <f>D174</f>
        <v>0.21329507412721194</v>
      </c>
      <c r="E182" s="99">
        <f t="shared" si="91"/>
        <v>0.40060438838523194</v>
      </c>
      <c r="F182" s="100">
        <f t="shared" si="91"/>
        <v>0.15787992495309577</v>
      </c>
    </row>
    <row r="183" spans="2:6">
      <c r="B183" s="93" t="s">
        <v>334</v>
      </c>
      <c r="C183" s="95">
        <f>C175</f>
        <v>0.22572931611669059</v>
      </c>
      <c r="D183" s="95">
        <f t="shared" ref="D183:F183" si="92">D175</f>
        <v>0.24004729996058335</v>
      </c>
      <c r="E183" s="95">
        <f t="shared" si="92"/>
        <v>0.2374296435272045</v>
      </c>
      <c r="F183" s="96">
        <f t="shared" si="92"/>
        <v>0.25253179940046988</v>
      </c>
    </row>
    <row r="184" spans="2:6">
      <c r="C184" s="33"/>
      <c r="D184" s="33"/>
      <c r="E184" s="33"/>
      <c r="F184" s="33"/>
    </row>
    <row r="186" spans="2:6" s="44" customFormat="1"/>
    <row r="188" spans="2:6">
      <c r="B188" s="34" t="s">
        <v>273</v>
      </c>
    </row>
    <row r="189" spans="2:6">
      <c r="B189" s="34"/>
    </row>
    <row r="190" spans="2:6">
      <c r="C190" s="47">
        <v>2013</v>
      </c>
      <c r="D190" s="47">
        <f>C190+1</f>
        <v>2014</v>
      </c>
      <c r="E190" s="47">
        <f t="shared" ref="E190" si="93">D190+1</f>
        <v>2015</v>
      </c>
      <c r="F190" s="47">
        <f t="shared" ref="F190" si="94">E190+1</f>
        <v>2016</v>
      </c>
    </row>
    <row r="191" spans="2:6" s="35" customFormat="1">
      <c r="B191" s="35" t="s">
        <v>270</v>
      </c>
      <c r="C191" s="50">
        <f>SUM(C192:C193)</f>
        <v>1680</v>
      </c>
      <c r="D191" s="50">
        <f t="shared" ref="D191:F191" si="95">SUM(D192:D193)</f>
        <v>1618</v>
      </c>
      <c r="E191" s="50">
        <f t="shared" si="95"/>
        <v>4625</v>
      </c>
      <c r="F191" s="50">
        <f t="shared" si="95"/>
        <v>4326</v>
      </c>
    </row>
    <row r="192" spans="2:6">
      <c r="B192" s="35" t="s">
        <v>271</v>
      </c>
      <c r="C192" s="20">
        <f>'Hard Input'!C42</f>
        <v>1483</v>
      </c>
      <c r="D192" s="20">
        <f>'Hard Input'!D42</f>
        <v>1411</v>
      </c>
      <c r="E192" s="20">
        <f>'Hard Input'!E42</f>
        <v>3841</v>
      </c>
      <c r="F192" s="20">
        <f>'Hard Input'!F42</f>
        <v>3223</v>
      </c>
    </row>
    <row r="193" spans="2:6">
      <c r="B193" s="35" t="s">
        <v>272</v>
      </c>
      <c r="C193">
        <f>'Hard Input'!C37</f>
        <v>197</v>
      </c>
      <c r="D193">
        <f>'Hard Input'!D37</f>
        <v>207</v>
      </c>
      <c r="E193">
        <f>'Hard Input'!E37</f>
        <v>784</v>
      </c>
      <c r="F193">
        <f>'Hard Input'!F37</f>
        <v>1103</v>
      </c>
    </row>
    <row r="195" spans="2:6">
      <c r="B195" t="s">
        <v>207</v>
      </c>
      <c r="C195">
        <f>-C64</f>
        <v>52</v>
      </c>
      <c r="D195">
        <f t="shared" ref="D195:F195" si="96">-D64</f>
        <v>35</v>
      </c>
      <c r="E195">
        <f t="shared" si="96"/>
        <v>36</v>
      </c>
      <c r="F195">
        <f t="shared" si="96"/>
        <v>184</v>
      </c>
    </row>
    <row r="197" spans="2:6">
      <c r="B197" t="s">
        <v>274</v>
      </c>
    </row>
    <row r="198" spans="2:6">
      <c r="B198" t="s">
        <v>275</v>
      </c>
      <c r="C198" s="78">
        <f>C195/C191</f>
        <v>3.0952380952380953E-2</v>
      </c>
      <c r="D198" s="78">
        <f t="shared" ref="D198:F198" si="97">D195/D191</f>
        <v>2.1631644004944377E-2</v>
      </c>
      <c r="E198" s="78">
        <f t="shared" si="97"/>
        <v>7.7837837837837834E-3</v>
      </c>
      <c r="F198" s="78">
        <f t="shared" si="97"/>
        <v>4.2533518261673599E-2</v>
      </c>
    </row>
    <row r="199" spans="2:6">
      <c r="B199" t="s">
        <v>276</v>
      </c>
      <c r="C199" s="78">
        <f>C195/C192</f>
        <v>3.5064059339177341E-2</v>
      </c>
      <c r="D199" s="78">
        <f t="shared" ref="D199:F199" si="98">D195/D192</f>
        <v>2.4805102763997167E-2</v>
      </c>
      <c r="E199" s="78">
        <f t="shared" si="98"/>
        <v>9.3725592293673523E-3</v>
      </c>
      <c r="F199" s="78">
        <f t="shared" si="98"/>
        <v>5.7089668011169721E-2</v>
      </c>
    </row>
    <row r="201" spans="2:6">
      <c r="B201" t="s">
        <v>277</v>
      </c>
    </row>
    <row r="202" spans="2:6">
      <c r="B202" t="str">
        <f>B198</f>
        <v xml:space="preserve">  Total Borrowing</v>
      </c>
      <c r="D202" s="78">
        <f>D195/C191</f>
        <v>2.0833333333333332E-2</v>
      </c>
      <c r="E202" s="78">
        <f t="shared" ref="E202:F202" si="99">E195/D191</f>
        <v>2.2249690976514216E-2</v>
      </c>
      <c r="F202" s="78">
        <f t="shared" si="99"/>
        <v>3.9783783783783784E-2</v>
      </c>
    </row>
    <row r="203" spans="2:6">
      <c r="B203" t="str">
        <f>B199</f>
        <v xml:space="preserve">  LT Debt</v>
      </c>
      <c r="D203" s="78">
        <f>D195/C192</f>
        <v>2.3600809170600135E-2</v>
      </c>
      <c r="E203" s="78">
        <f t="shared" ref="E203:F203" si="100">E195/D192</f>
        <v>2.5513819985825654E-2</v>
      </c>
      <c r="F203" s="78">
        <f t="shared" si="100"/>
        <v>4.790419161676647E-2</v>
      </c>
    </row>
    <row r="205" spans="2:6" s="79" customFormat="1"/>
    <row r="206" spans="2:6" s="66" customFormat="1"/>
    <row r="207" spans="2:6" s="66" customFormat="1">
      <c r="B207" s="89" t="s">
        <v>194</v>
      </c>
      <c r="C207" s="89">
        <v>2013</v>
      </c>
      <c r="D207" s="89">
        <f>C207+1</f>
        <v>2014</v>
      </c>
      <c r="E207" s="89">
        <f t="shared" ref="E207" si="101">D207+1</f>
        <v>2015</v>
      </c>
      <c r="F207" s="89">
        <f t="shared" ref="F207" si="102">E207+1</f>
        <v>2016</v>
      </c>
    </row>
    <row r="208" spans="2:6">
      <c r="B208" s="90" t="s">
        <v>246</v>
      </c>
      <c r="C208" s="116">
        <f>C117</f>
        <v>2153</v>
      </c>
      <c r="D208" s="116">
        <f t="shared" ref="D208:F208" si="103">D117</f>
        <v>1640</v>
      </c>
      <c r="E208" s="116">
        <f t="shared" si="103"/>
        <v>1950</v>
      </c>
      <c r="F208" s="117">
        <f t="shared" si="103"/>
        <v>2376</v>
      </c>
    </row>
    <row r="209" spans="2:6">
      <c r="B209" s="97" t="s">
        <v>207</v>
      </c>
      <c r="C209" s="128">
        <f>C195</f>
        <v>52</v>
      </c>
      <c r="D209" s="128">
        <f t="shared" ref="D209:F209" si="104">D195</f>
        <v>35</v>
      </c>
      <c r="E209" s="128">
        <f t="shared" si="104"/>
        <v>36</v>
      </c>
      <c r="F209" s="129">
        <f t="shared" si="104"/>
        <v>184</v>
      </c>
    </row>
    <row r="210" spans="2:6">
      <c r="B210" s="97" t="s">
        <v>329</v>
      </c>
      <c r="C210" s="128">
        <f>C193</f>
        <v>197</v>
      </c>
      <c r="D210" s="128">
        <f t="shared" ref="D210:F210" si="105">D193</f>
        <v>207</v>
      </c>
      <c r="E210" s="128">
        <f t="shared" si="105"/>
        <v>784</v>
      </c>
      <c r="F210" s="129">
        <f t="shared" si="105"/>
        <v>1103</v>
      </c>
    </row>
    <row r="211" spans="2:6">
      <c r="B211" s="97"/>
      <c r="C211" s="98"/>
      <c r="D211" s="98"/>
      <c r="E211" s="98"/>
      <c r="F211" s="118"/>
    </row>
    <row r="212" spans="2:6" s="34" customFormat="1" ht="28.8">
      <c r="B212" s="121" t="s">
        <v>278</v>
      </c>
      <c r="C212" s="119">
        <f>(C209+C210)/C208</f>
        <v>0.11565257779842081</v>
      </c>
      <c r="D212" s="119">
        <f t="shared" ref="D212:F212" si="106">(D209+D210)/D208</f>
        <v>0.14756097560975609</v>
      </c>
      <c r="E212" s="119">
        <f t="shared" si="106"/>
        <v>0.42051282051282052</v>
      </c>
      <c r="F212" s="120">
        <f t="shared" si="106"/>
        <v>0.54166666666666663</v>
      </c>
    </row>
    <row r="213" spans="2:6" s="34" customFormat="1">
      <c r="B213" s="124" t="s">
        <v>330</v>
      </c>
      <c r="C213" s="116">
        <f>C225</f>
        <v>1596</v>
      </c>
      <c r="D213" s="116">
        <f t="shared" ref="D213:F213" si="107">D225</f>
        <v>1329</v>
      </c>
      <c r="E213" s="116">
        <f t="shared" si="107"/>
        <v>926</v>
      </c>
      <c r="F213" s="117">
        <f t="shared" si="107"/>
        <v>1397</v>
      </c>
    </row>
    <row r="214" spans="2:6" s="34" customFormat="1">
      <c r="B214" s="125" t="s">
        <v>207</v>
      </c>
      <c r="C214" s="128">
        <f>C226</f>
        <v>52</v>
      </c>
      <c r="D214" s="128">
        <f t="shared" ref="D214:F214" si="108">D226</f>
        <v>35</v>
      </c>
      <c r="E214" s="128">
        <f t="shared" si="108"/>
        <v>36</v>
      </c>
      <c r="F214" s="129">
        <f t="shared" si="108"/>
        <v>184</v>
      </c>
    </row>
    <row r="215" spans="2:6" s="34" customFormat="1">
      <c r="B215" s="126"/>
      <c r="C215" s="123"/>
      <c r="D215" s="123"/>
      <c r="E215" s="123"/>
      <c r="F215" s="127"/>
    </row>
    <row r="216" spans="2:6" s="34" customFormat="1">
      <c r="B216" s="121" t="s">
        <v>281</v>
      </c>
      <c r="C216" s="119">
        <f>C214/C213</f>
        <v>3.2581453634085211E-2</v>
      </c>
      <c r="D216" s="119">
        <f t="shared" ref="D216:F216" si="109">D214/D213</f>
        <v>2.6335590669676449E-2</v>
      </c>
      <c r="E216" s="119">
        <f t="shared" si="109"/>
        <v>3.8876889848812095E-2</v>
      </c>
      <c r="F216" s="120">
        <f t="shared" si="109"/>
        <v>0.13171080887616321</v>
      </c>
    </row>
    <row r="217" spans="2:6" s="34" customFormat="1">
      <c r="B217" s="124" t="str">
        <f>B234</f>
        <v>Total Borrowing</v>
      </c>
      <c r="C217" s="116">
        <f>C234</f>
        <v>1680</v>
      </c>
      <c r="D217" s="116">
        <f t="shared" ref="D217:F218" si="110">D234</f>
        <v>1618</v>
      </c>
      <c r="E217" s="116">
        <f t="shared" si="110"/>
        <v>4625</v>
      </c>
      <c r="F217" s="117">
        <f t="shared" si="110"/>
        <v>4326</v>
      </c>
    </row>
    <row r="218" spans="2:6" s="34" customFormat="1">
      <c r="B218" s="125" t="str">
        <f>B235</f>
        <v>Common Equity</v>
      </c>
      <c r="C218" s="128">
        <f>C235</f>
        <v>15458</v>
      </c>
      <c r="D218" s="128">
        <f t="shared" si="110"/>
        <v>16304</v>
      </c>
      <c r="E218" s="128">
        <f t="shared" si="110"/>
        <v>19080</v>
      </c>
      <c r="F218" s="129">
        <f t="shared" si="110"/>
        <v>19865</v>
      </c>
    </row>
    <row r="219" spans="2:6" s="34" customFormat="1">
      <c r="B219" s="126"/>
      <c r="C219" s="123"/>
      <c r="D219" s="123"/>
      <c r="E219" s="123"/>
      <c r="F219" s="127"/>
    </row>
    <row r="220" spans="2:6" s="34" customFormat="1">
      <c r="B220" s="126" t="str">
        <f>B237</f>
        <v>D/E Ratio</v>
      </c>
      <c r="C220" s="99">
        <f>C217/C218</f>
        <v>0.1086815888213223</v>
      </c>
      <c r="D220" s="99">
        <f t="shared" ref="D220:F220" si="111">D217/D218</f>
        <v>9.9239450441609423E-2</v>
      </c>
      <c r="E220" s="99">
        <f t="shared" si="111"/>
        <v>0.24240041928721173</v>
      </c>
      <c r="F220" s="100">
        <f t="shared" si="111"/>
        <v>0.21776994714321671</v>
      </c>
    </row>
    <row r="221" spans="2:6" s="34" customFormat="1">
      <c r="B221" s="121" t="str">
        <f>B238</f>
        <v>D/(D+E) Ratio</v>
      </c>
      <c r="C221" s="95">
        <f>C217/(C217+C218)</f>
        <v>9.8027774536118564E-2</v>
      </c>
      <c r="D221" s="95">
        <f t="shared" ref="D221:F221" si="112">D217/(D217+D218)</f>
        <v>9.0280102667113046E-2</v>
      </c>
      <c r="E221" s="95">
        <f t="shared" si="112"/>
        <v>0.19510651761231806</v>
      </c>
      <c r="F221" s="96">
        <f t="shared" si="112"/>
        <v>0.17882683642677027</v>
      </c>
    </row>
    <row r="222" spans="2:6" s="34" customFormat="1">
      <c r="B222" s="122"/>
      <c r="C222" s="123"/>
      <c r="D222" s="123"/>
      <c r="E222" s="123"/>
      <c r="F222" s="123"/>
    </row>
    <row r="224" spans="2:6">
      <c r="B224" t="s">
        <v>279</v>
      </c>
      <c r="C224" s="20">
        <f>C63</f>
        <v>1830</v>
      </c>
      <c r="D224" s="20">
        <f t="shared" ref="D224:F224" si="113">D63</f>
        <v>1558</v>
      </c>
      <c r="E224" s="20">
        <f t="shared" si="113"/>
        <v>1568</v>
      </c>
      <c r="F224" s="20">
        <f t="shared" si="113"/>
        <v>3161</v>
      </c>
    </row>
    <row r="225" spans="2:6">
      <c r="B225" t="s">
        <v>280</v>
      </c>
      <c r="C225" s="20">
        <f>H63</f>
        <v>1596</v>
      </c>
      <c r="D225" s="20">
        <f t="shared" ref="D225:F225" si="114">I63</f>
        <v>1329</v>
      </c>
      <c r="E225" s="20">
        <f t="shared" si="114"/>
        <v>926</v>
      </c>
      <c r="F225" s="20">
        <f t="shared" si="114"/>
        <v>1397</v>
      </c>
    </row>
    <row r="226" spans="2:6">
      <c r="B226" t="s">
        <v>207</v>
      </c>
      <c r="C226">
        <f>C195</f>
        <v>52</v>
      </c>
      <c r="D226">
        <f t="shared" ref="D226:F226" si="115">D195</f>
        <v>35</v>
      </c>
      <c r="E226">
        <f t="shared" si="115"/>
        <v>36</v>
      </c>
      <c r="F226">
        <f t="shared" si="115"/>
        <v>184</v>
      </c>
    </row>
    <row r="228" spans="2:6">
      <c r="B228" s="34" t="s">
        <v>281</v>
      </c>
    </row>
    <row r="229" spans="2:6">
      <c r="B229" t="s">
        <v>282</v>
      </c>
      <c r="C229" s="33">
        <f>C226/C224</f>
        <v>2.8415300546448089E-2</v>
      </c>
      <c r="D229" s="33">
        <f t="shared" ref="D229:F229" si="116">D226/D224</f>
        <v>2.2464698331193838E-2</v>
      </c>
      <c r="E229" s="33">
        <f t="shared" si="116"/>
        <v>2.2959183673469389E-2</v>
      </c>
      <c r="F229" s="33">
        <f t="shared" si="116"/>
        <v>5.8209427396393544E-2</v>
      </c>
    </row>
    <row r="230" spans="2:6">
      <c r="B230" t="s">
        <v>283</v>
      </c>
      <c r="C230" s="33">
        <f>C226/C225</f>
        <v>3.2581453634085211E-2</v>
      </c>
      <c r="D230" s="33">
        <f t="shared" ref="D230:F230" si="117">D226/D225</f>
        <v>2.6335590669676449E-2</v>
      </c>
      <c r="E230" s="33">
        <f t="shared" si="117"/>
        <v>3.8876889848812095E-2</v>
      </c>
      <c r="F230" s="33">
        <f t="shared" si="117"/>
        <v>0.13171080887616321</v>
      </c>
    </row>
    <row r="232" spans="2:6" s="79" customFormat="1"/>
    <row r="234" spans="2:6">
      <c r="B234" t="s">
        <v>284</v>
      </c>
      <c r="C234" s="20">
        <f>C191</f>
        <v>1680</v>
      </c>
      <c r="D234" s="20">
        <f t="shared" ref="D234:F234" si="118">D191</f>
        <v>1618</v>
      </c>
      <c r="E234" s="20">
        <f t="shared" si="118"/>
        <v>4625</v>
      </c>
      <c r="F234" s="20">
        <f t="shared" si="118"/>
        <v>4326</v>
      </c>
    </row>
    <row r="235" spans="2:6">
      <c r="B235" t="s">
        <v>285</v>
      </c>
      <c r="C235" s="20">
        <f>'Hard Input'!C60</f>
        <v>15458</v>
      </c>
      <c r="D235" s="20">
        <f>'Hard Input'!D60</f>
        <v>16304</v>
      </c>
      <c r="E235" s="20">
        <f>'Hard Input'!E60</f>
        <v>19080</v>
      </c>
      <c r="F235" s="20">
        <f>'Hard Input'!F60</f>
        <v>19865</v>
      </c>
    </row>
    <row r="237" spans="2:6">
      <c r="B237" t="s">
        <v>286</v>
      </c>
      <c r="C237" s="33">
        <f>C234/C235</f>
        <v>0.1086815888213223</v>
      </c>
      <c r="D237" s="33">
        <f t="shared" ref="D237:F237" si="119">D234/D235</f>
        <v>9.9239450441609423E-2</v>
      </c>
      <c r="E237" s="33">
        <f t="shared" si="119"/>
        <v>0.24240041928721173</v>
      </c>
      <c r="F237" s="33">
        <f t="shared" si="119"/>
        <v>0.21776994714321671</v>
      </c>
    </row>
    <row r="238" spans="2:6">
      <c r="B238" t="s">
        <v>287</v>
      </c>
      <c r="C238" s="33">
        <f>C234/(C234+C235)</f>
        <v>9.8027774536118564E-2</v>
      </c>
      <c r="D238" s="33">
        <f t="shared" ref="D238:F238" si="120">D234/(D234+D235)</f>
        <v>9.0280102667113046E-2</v>
      </c>
      <c r="E238" s="33">
        <f t="shared" si="120"/>
        <v>0.19510651761231806</v>
      </c>
      <c r="F238" s="33">
        <f t="shared" si="120"/>
        <v>0.17882683642677027</v>
      </c>
    </row>
    <row r="240" spans="2:6" s="44" customFormat="1"/>
    <row r="242" spans="2:6">
      <c r="B242" s="45" t="s">
        <v>295</v>
      </c>
    </row>
    <row r="243" spans="2:6">
      <c r="C243" s="87">
        <v>2013</v>
      </c>
      <c r="D243" s="87">
        <v>2014</v>
      </c>
      <c r="E243" s="87">
        <v>2015</v>
      </c>
      <c r="F243" s="87">
        <v>2016</v>
      </c>
    </row>
    <row r="244" spans="2:6" s="34" customFormat="1">
      <c r="B244" s="34" t="s">
        <v>304</v>
      </c>
      <c r="C244" s="86">
        <f>C246+C253+C257</f>
        <v>8327.5</v>
      </c>
      <c r="D244" s="86">
        <f t="shared" ref="D244:F244" si="121">D246+D253+D257</f>
        <v>8229.4</v>
      </c>
      <c r="E244" s="86">
        <f t="shared" si="121"/>
        <v>8395.9</v>
      </c>
      <c r="F244" s="86">
        <f t="shared" si="121"/>
        <v>8931.6</v>
      </c>
    </row>
    <row r="245" spans="2:6">
      <c r="C245" s="85"/>
      <c r="D245" s="85"/>
      <c r="E245" s="85"/>
      <c r="F245" s="85"/>
    </row>
    <row r="246" spans="2:6">
      <c r="B246" s="34" t="s">
        <v>310</v>
      </c>
      <c r="C246" s="86">
        <f>SUM(C250:C251)</f>
        <v>8217</v>
      </c>
      <c r="D246" s="86">
        <f t="shared" ref="D246:F246" si="122">SUM(D250:D251)</f>
        <v>8062.0999999999995</v>
      </c>
      <c r="E246" s="86">
        <f t="shared" si="122"/>
        <v>8215</v>
      </c>
      <c r="F246" s="86">
        <f t="shared" si="122"/>
        <v>8804.5</v>
      </c>
    </row>
    <row r="247" spans="2:6">
      <c r="B247" t="str">
        <f>'Hard Input'!B153</f>
        <v xml:space="preserve">    - Malaysia</v>
      </c>
      <c r="C247" s="85">
        <f>'Hard Input'!C153</f>
        <v>5689.7</v>
      </c>
      <c r="D247" s="85">
        <f>'Hard Input'!D153</f>
        <v>5445</v>
      </c>
      <c r="E247" s="85">
        <f>'Hard Input'!E153</f>
        <v>5602</v>
      </c>
      <c r="F247" s="85">
        <f>'Hard Input'!F153</f>
        <v>5778.7</v>
      </c>
    </row>
    <row r="248" spans="2:6">
      <c r="B248" t="str">
        <f>'Hard Input'!B154</f>
        <v xml:space="preserve">    - United Kingdom</v>
      </c>
      <c r="C248" s="85">
        <f>'Hard Input'!C154</f>
        <v>1591.4</v>
      </c>
      <c r="D248" s="85">
        <f>'Hard Input'!D154</f>
        <v>1699.8</v>
      </c>
      <c r="E248" s="85">
        <f>'Hard Input'!E154</f>
        <v>1350.2</v>
      </c>
      <c r="F248" s="85">
        <f>'Hard Input'!F154</f>
        <v>1816.3</v>
      </c>
    </row>
    <row r="249" spans="2:6">
      <c r="B249" t="str">
        <f>'Hard Input'!B155</f>
        <v xml:space="preserve">    - US and Bahamas</v>
      </c>
      <c r="C249" s="85">
        <f>'Hard Input'!C155</f>
        <v>941.8</v>
      </c>
      <c r="D249" s="85">
        <f>'Hard Input'!D155</f>
        <v>999.9</v>
      </c>
      <c r="E249" s="85">
        <f>'Hard Input'!E155</f>
        <v>1288.2</v>
      </c>
      <c r="F249" s="85">
        <f>'Hard Input'!F155</f>
        <v>1365</v>
      </c>
    </row>
    <row r="250" spans="2:6">
      <c r="B250" t="s">
        <v>301</v>
      </c>
      <c r="C250" s="85">
        <f>SUM(C247:C249)</f>
        <v>8222.9</v>
      </c>
      <c r="D250" s="85">
        <f t="shared" ref="D250:F250" si="123">SUM(D247:D249)</f>
        <v>8144.7</v>
      </c>
      <c r="E250" s="85">
        <f t="shared" si="123"/>
        <v>8240.4</v>
      </c>
      <c r="F250" s="85">
        <f t="shared" si="123"/>
        <v>8960</v>
      </c>
    </row>
    <row r="251" spans="2:6">
      <c r="B251" t="str">
        <f>'Hard Input'!B156</f>
        <v xml:space="preserve">    - Segmental Elimination </v>
      </c>
      <c r="C251" s="85">
        <f>'Hard Input'!C156</f>
        <v>-5.9</v>
      </c>
      <c r="D251" s="85">
        <f>'Hard Input'!D156</f>
        <v>-82.6</v>
      </c>
      <c r="E251" s="85">
        <f>'Hard Input'!E156</f>
        <v>-25.4</v>
      </c>
      <c r="F251" s="85">
        <f>'Hard Input'!F156</f>
        <v>-155.5</v>
      </c>
    </row>
    <row r="252" spans="2:6">
      <c r="C252" s="85"/>
      <c r="D252" s="85"/>
      <c r="E252" s="85"/>
      <c r="F252" s="85"/>
    </row>
    <row r="253" spans="2:6">
      <c r="B253" s="34" t="s">
        <v>302</v>
      </c>
      <c r="C253" s="86">
        <f>SUM(C254:C255)</f>
        <v>65.8</v>
      </c>
      <c r="D253" s="86">
        <f t="shared" ref="D253:F253" si="124">SUM(D254:D255)</f>
        <v>64.699999999999989</v>
      </c>
      <c r="E253" s="86">
        <f t="shared" si="124"/>
        <v>73.900000000000006</v>
      </c>
      <c r="F253" s="86">
        <f t="shared" si="124"/>
        <v>67.5</v>
      </c>
    </row>
    <row r="254" spans="2:6">
      <c r="B254" t="str">
        <f>'Hard Input'!B157</f>
        <v xml:space="preserve">  Properties</v>
      </c>
      <c r="C254" s="85">
        <f>'Hard Input'!C157</f>
        <v>77.2</v>
      </c>
      <c r="D254" s="85">
        <f>'Hard Input'!D157</f>
        <v>77.599999999999994</v>
      </c>
      <c r="E254" s="85">
        <f>'Hard Input'!E157</f>
        <v>86.9</v>
      </c>
      <c r="F254" s="85">
        <f>'Hard Input'!F157</f>
        <v>80.8</v>
      </c>
    </row>
    <row r="255" spans="2:6">
      <c r="B255" t="str">
        <f>'Hard Input'!B158</f>
        <v xml:space="preserve">    - Segmental Elimination</v>
      </c>
      <c r="C255" s="85">
        <f>'Hard Input'!C158</f>
        <v>-11.4</v>
      </c>
      <c r="D255" s="85">
        <f>'Hard Input'!D158</f>
        <v>-12.9</v>
      </c>
      <c r="E255" s="85">
        <f>'Hard Input'!E158</f>
        <v>-13</v>
      </c>
      <c r="F255" s="85">
        <f>'Hard Input'!F158</f>
        <v>-13.3</v>
      </c>
    </row>
    <row r="256" spans="2:6">
      <c r="C256" s="85"/>
      <c r="D256" s="85"/>
      <c r="E256" s="85"/>
      <c r="F256" s="85"/>
    </row>
    <row r="257" spans="2:6">
      <c r="B257" s="34" t="s">
        <v>303</v>
      </c>
      <c r="C257" s="86">
        <f>SUM(C258:C259)</f>
        <v>44.699999999999989</v>
      </c>
      <c r="D257" s="86">
        <f t="shared" ref="D257:F257" si="125">SUM(D258:D259)</f>
        <v>102.6</v>
      </c>
      <c r="E257" s="86">
        <f t="shared" si="125"/>
        <v>107</v>
      </c>
      <c r="F257" s="86">
        <f t="shared" si="125"/>
        <v>59.599999999999994</v>
      </c>
    </row>
    <row r="258" spans="2:6">
      <c r="B258" t="str">
        <f>'Hard Input'!B160</f>
        <v xml:space="preserve">  Investment &amp; Others</v>
      </c>
      <c r="C258" s="85">
        <f>'Hard Input'!C160</f>
        <v>182.1</v>
      </c>
      <c r="D258" s="85">
        <f>'Hard Input'!D160</f>
        <v>249.5</v>
      </c>
      <c r="E258" s="85">
        <f>'Hard Input'!E160</f>
        <v>252.8</v>
      </c>
      <c r="F258" s="85">
        <f>'Hard Input'!F160</f>
        <v>165.7</v>
      </c>
    </row>
    <row r="259" spans="2:6">
      <c r="B259" t="str">
        <f>'Hard Input'!B161</f>
        <v xml:space="preserve">    - Segmental Elimination</v>
      </c>
      <c r="C259" s="85">
        <f>'Hard Input'!C161</f>
        <v>-137.4</v>
      </c>
      <c r="D259" s="85">
        <f>'Hard Input'!D161</f>
        <v>-146.9</v>
      </c>
      <c r="E259" s="85">
        <f>'Hard Input'!E161</f>
        <v>-145.80000000000001</v>
      </c>
      <c r="F259" s="85">
        <f>'Hard Input'!F161</f>
        <v>-106.1</v>
      </c>
    </row>
    <row r="261" spans="2:6">
      <c r="B261" s="34" t="s">
        <v>305</v>
      </c>
    </row>
    <row r="262" spans="2:6">
      <c r="B262" t="s">
        <v>289</v>
      </c>
      <c r="C262" s="33">
        <f>C246/C244</f>
        <v>0.98673071149804858</v>
      </c>
      <c r="D262" s="33">
        <f t="shared" ref="D262:F262" si="126">D246/D244</f>
        <v>0.97967044985053586</v>
      </c>
      <c r="E262" s="33">
        <f t="shared" si="126"/>
        <v>0.97845376910158532</v>
      </c>
      <c r="F262" s="33">
        <f t="shared" si="126"/>
        <v>0.985769626942541</v>
      </c>
    </row>
    <row r="263" spans="2:6">
      <c r="B263" t="s">
        <v>293</v>
      </c>
      <c r="C263" s="33">
        <f>C253/C244</f>
        <v>7.9015310717502254E-3</v>
      </c>
      <c r="D263" s="33">
        <f t="shared" ref="D263:F263" si="127">D253/D244</f>
        <v>7.8620555569057279E-3</v>
      </c>
      <c r="E263" s="33">
        <f t="shared" si="127"/>
        <v>8.8019152205243041E-3</v>
      </c>
      <c r="F263" s="33">
        <f t="shared" si="127"/>
        <v>7.5574365175332522E-3</v>
      </c>
    </row>
    <row r="264" spans="2:6">
      <c r="B264" t="s">
        <v>294</v>
      </c>
      <c r="C264" s="33">
        <f>C257/C244</f>
        <v>5.3677574302011394E-3</v>
      </c>
      <c r="D264" s="33">
        <f t="shared" ref="D264:F264" si="128">D257/D244</f>
        <v>1.2467494592558389E-2</v>
      </c>
      <c r="E264" s="33">
        <f t="shared" si="128"/>
        <v>1.2744315677890399E-2</v>
      </c>
      <c r="F264" s="33">
        <f t="shared" si="128"/>
        <v>6.6729365399256562E-3</v>
      </c>
    </row>
    <row r="266" spans="2:6">
      <c r="B266" s="34" t="s">
        <v>306</v>
      </c>
    </row>
    <row r="267" spans="2:6">
      <c r="B267" t="s">
        <v>307</v>
      </c>
      <c r="C267" s="33">
        <f>C247/C$250</f>
        <v>0.69193350277882504</v>
      </c>
      <c r="D267" s="33">
        <f t="shared" ref="D267:F267" si="129">D247/D$250</f>
        <v>0.66853291097277989</v>
      </c>
      <c r="E267" s="33">
        <f t="shared" si="129"/>
        <v>0.67982136789476244</v>
      </c>
      <c r="F267" s="33">
        <f t="shared" si="129"/>
        <v>0.64494419642857137</v>
      </c>
    </row>
    <row r="268" spans="2:6">
      <c r="B268" t="s">
        <v>308</v>
      </c>
      <c r="C268" s="33">
        <f>C248/C$250</f>
        <v>0.19353269527782171</v>
      </c>
      <c r="D268" s="33">
        <f t="shared" ref="D268:F268" si="130">D248/D$250</f>
        <v>0.20870013628494605</v>
      </c>
      <c r="E268" s="33">
        <f t="shared" si="130"/>
        <v>0.16385126935585653</v>
      </c>
      <c r="F268" s="33">
        <f t="shared" si="130"/>
        <v>0.20271205357142857</v>
      </c>
    </row>
    <row r="269" spans="2:6">
      <c r="B269" t="s">
        <v>309</v>
      </c>
      <c r="C269" s="33">
        <f>C249/C$250</f>
        <v>0.11453380194335332</v>
      </c>
      <c r="D269" s="33">
        <f t="shared" ref="D269:F269" si="131">D249/D$250</f>
        <v>0.12276695274227412</v>
      </c>
      <c r="E269" s="33">
        <f t="shared" si="131"/>
        <v>0.15632736274938111</v>
      </c>
      <c r="F269" s="33">
        <f t="shared" si="131"/>
        <v>0.15234375</v>
      </c>
    </row>
    <row r="271" spans="2:6">
      <c r="B271" s="34" t="s">
        <v>311</v>
      </c>
    </row>
    <row r="272" spans="2:6">
      <c r="B272" t="str">
        <f>B262</f>
        <v xml:space="preserve">  Leisure and Hospitality</v>
      </c>
      <c r="D272" s="33">
        <f>D246/C246 - 1</f>
        <v>-1.8851162224656215E-2</v>
      </c>
      <c r="E272" s="33">
        <f t="shared" ref="E272:F272" si="132">E246/D246 - 1</f>
        <v>1.8965281998486905E-2</v>
      </c>
      <c r="F272" s="33">
        <f t="shared" si="132"/>
        <v>7.1758977480219199E-2</v>
      </c>
    </row>
    <row r="273" spans="2:12">
      <c r="B273" t="str">
        <f t="shared" ref="B273:B274" si="133">B263</f>
        <v xml:space="preserve">  Properties</v>
      </c>
      <c r="D273" s="33">
        <f>D253/C253 - 1</f>
        <v>-1.6717325227963653E-2</v>
      </c>
      <c r="E273" s="33">
        <f t="shared" ref="E273:F273" si="134">E253/D253 - 1</f>
        <v>0.14219474497681639</v>
      </c>
      <c r="F273" s="33">
        <f t="shared" si="134"/>
        <v>-8.6603518267929669E-2</v>
      </c>
    </row>
    <row r="274" spans="2:12">
      <c r="B274" t="str">
        <f t="shared" si="133"/>
        <v xml:space="preserve">  Investment &amp; Others</v>
      </c>
      <c r="D274" s="33">
        <f>D257/C257 - 1</f>
        <v>1.2953020134228193</v>
      </c>
      <c r="E274" s="33">
        <f t="shared" ref="E274:F274" si="135">E257/D257 - 1</f>
        <v>4.2884990253411415E-2</v>
      </c>
      <c r="F274" s="33">
        <f t="shared" si="135"/>
        <v>-0.44299065420560757</v>
      </c>
    </row>
    <row r="276" spans="2:12">
      <c r="B276" s="34" t="s">
        <v>312</v>
      </c>
    </row>
    <row r="277" spans="2:12">
      <c r="B277" t="str">
        <f>B267</f>
        <v xml:space="preserve">  Malaysia</v>
      </c>
      <c r="D277" s="33">
        <f>D247/C247 - 1</f>
        <v>-4.3007539940594364E-2</v>
      </c>
      <c r="E277" s="33">
        <f t="shared" ref="E277:F277" si="136">E247/D247 - 1</f>
        <v>2.883379247015605E-2</v>
      </c>
      <c r="F277" s="33">
        <f t="shared" si="136"/>
        <v>3.1542306319171765E-2</v>
      </c>
    </row>
    <row r="278" spans="2:12">
      <c r="B278" t="str">
        <f t="shared" ref="B278:B279" si="137">B268</f>
        <v xml:space="preserve">  UK</v>
      </c>
      <c r="D278" s="33">
        <f t="shared" ref="D278:F278" si="138">D248/C248 - 1</f>
        <v>6.8116124167399761E-2</v>
      </c>
      <c r="E278" s="33">
        <f t="shared" si="138"/>
        <v>-0.20567125544181664</v>
      </c>
      <c r="F278" s="33">
        <f t="shared" si="138"/>
        <v>0.34520811731595313</v>
      </c>
    </row>
    <row r="279" spans="2:12">
      <c r="B279" t="str">
        <f t="shared" si="137"/>
        <v xml:space="preserve">  US and Bahamas</v>
      </c>
      <c r="D279" s="33">
        <f t="shared" ref="D279:F279" si="139">D249/C249 - 1</f>
        <v>6.169038012316852E-2</v>
      </c>
      <c r="E279" s="33">
        <f t="shared" si="139"/>
        <v>0.28832883288328848</v>
      </c>
      <c r="F279" s="33">
        <f t="shared" si="139"/>
        <v>5.9618071727992605E-2</v>
      </c>
    </row>
    <row r="280" spans="2:12">
      <c r="D280" s="33"/>
      <c r="E280" s="33"/>
      <c r="F280" s="33"/>
    </row>
    <row r="281" spans="2:12">
      <c r="B281" s="89" t="s">
        <v>194</v>
      </c>
      <c r="C281" s="89">
        <v>2013</v>
      </c>
      <c r="D281" s="89">
        <v>2014</v>
      </c>
      <c r="E281" s="89">
        <v>2015</v>
      </c>
      <c r="F281" s="89">
        <v>2016</v>
      </c>
    </row>
    <row r="282" spans="2:12">
      <c r="B282" s="109" t="s">
        <v>304</v>
      </c>
      <c r="C282" s="91">
        <f>C244</f>
        <v>8327.5</v>
      </c>
      <c r="D282" s="91">
        <f t="shared" ref="D282:F282" si="140">D244</f>
        <v>8229.4</v>
      </c>
      <c r="E282" s="91">
        <f t="shared" si="140"/>
        <v>8395.9</v>
      </c>
      <c r="F282" s="92">
        <f t="shared" si="140"/>
        <v>8931.6</v>
      </c>
      <c r="I282" s="85"/>
      <c r="J282" s="85"/>
      <c r="K282" s="85"/>
      <c r="L282" s="85"/>
    </row>
    <row r="283" spans="2:12">
      <c r="B283" s="93" t="s">
        <v>320</v>
      </c>
      <c r="C283" s="94"/>
      <c r="D283" s="95">
        <f>D282/C282 - 1</f>
        <v>-1.1780246172320652E-2</v>
      </c>
      <c r="E283" s="95">
        <f t="shared" ref="E283:F283" si="141">E282/D282 - 1</f>
        <v>2.0232337715993864E-2</v>
      </c>
      <c r="F283" s="96">
        <f t="shared" si="141"/>
        <v>6.3804952417251259E-2</v>
      </c>
      <c r="J283" s="33"/>
      <c r="K283" s="33"/>
      <c r="L283" s="33"/>
    </row>
    <row r="284" spans="2:12">
      <c r="B284" s="109" t="s">
        <v>321</v>
      </c>
      <c r="C284" s="91">
        <f>SUM(C285:C288)</f>
        <v>8217</v>
      </c>
      <c r="D284" s="91">
        <f t="shared" ref="D284:F284" si="142">SUM(D285:D288)</f>
        <v>8062.0999999999995</v>
      </c>
      <c r="E284" s="91">
        <f t="shared" si="142"/>
        <v>8215</v>
      </c>
      <c r="F284" s="92">
        <f t="shared" si="142"/>
        <v>8804.5</v>
      </c>
      <c r="I284" s="85"/>
      <c r="J284" s="85"/>
      <c r="K284" s="85"/>
      <c r="L284" s="85"/>
    </row>
    <row r="285" spans="2:12">
      <c r="B285" s="97" t="s">
        <v>322</v>
      </c>
      <c r="C285" s="102">
        <f>C247</f>
        <v>5689.7</v>
      </c>
      <c r="D285" s="102">
        <f t="shared" ref="D285:F285" si="143">D247</f>
        <v>5445</v>
      </c>
      <c r="E285" s="102">
        <f t="shared" si="143"/>
        <v>5602</v>
      </c>
      <c r="F285" s="103">
        <f t="shared" si="143"/>
        <v>5778.7</v>
      </c>
      <c r="J285" s="33"/>
      <c r="K285" s="33"/>
      <c r="L285" s="33"/>
    </row>
    <row r="286" spans="2:12">
      <c r="B286" s="101" t="s">
        <v>323</v>
      </c>
      <c r="C286" s="102">
        <f t="shared" ref="C286:F286" si="144">C248</f>
        <v>1591.4</v>
      </c>
      <c r="D286" s="102">
        <f t="shared" si="144"/>
        <v>1699.8</v>
      </c>
      <c r="E286" s="102">
        <f t="shared" si="144"/>
        <v>1350.2</v>
      </c>
      <c r="F286" s="103">
        <f t="shared" si="144"/>
        <v>1816.3</v>
      </c>
      <c r="J286" s="33"/>
      <c r="K286" s="33"/>
      <c r="L286" s="33"/>
    </row>
    <row r="287" spans="2:12">
      <c r="B287" s="101" t="s">
        <v>324</v>
      </c>
      <c r="C287" s="102">
        <f t="shared" ref="C287:F287" si="145">C249</f>
        <v>941.8</v>
      </c>
      <c r="D287" s="102">
        <f t="shared" si="145"/>
        <v>999.9</v>
      </c>
      <c r="E287" s="102">
        <f t="shared" si="145"/>
        <v>1288.2</v>
      </c>
      <c r="F287" s="103">
        <f t="shared" si="145"/>
        <v>1365</v>
      </c>
      <c r="J287" s="33"/>
      <c r="K287" s="33"/>
      <c r="L287" s="33"/>
    </row>
    <row r="288" spans="2:12">
      <c r="B288" s="93" t="s">
        <v>325</v>
      </c>
      <c r="C288" s="104">
        <f>C251</f>
        <v>-5.9</v>
      </c>
      <c r="D288" s="104">
        <f t="shared" ref="D288:F288" si="146">D251</f>
        <v>-82.6</v>
      </c>
      <c r="E288" s="104">
        <f t="shared" si="146"/>
        <v>-25.4</v>
      </c>
      <c r="F288" s="105">
        <f t="shared" si="146"/>
        <v>-155.5</v>
      </c>
      <c r="J288" s="33"/>
      <c r="K288" s="33"/>
      <c r="L288" s="33"/>
    </row>
    <row r="289" spans="2:12">
      <c r="B289" s="110" t="s">
        <v>326</v>
      </c>
      <c r="C289" s="106"/>
      <c r="D289" s="107"/>
      <c r="E289" s="107"/>
      <c r="F289" s="108"/>
      <c r="J289" s="33"/>
      <c r="K289" s="33"/>
      <c r="L289" s="33"/>
    </row>
    <row r="290" spans="2:12">
      <c r="B290" s="97" t="str">
        <f>B285</f>
        <v xml:space="preserve">  - Malaysia</v>
      </c>
      <c r="C290" s="99">
        <f>C285/C$282</f>
        <v>0.68324226958871204</v>
      </c>
      <c r="D290" s="99">
        <f t="shared" ref="D290:F290" si="147">D285/D$282</f>
        <v>0.66165212530682682</v>
      </c>
      <c r="E290" s="99">
        <f t="shared" si="147"/>
        <v>0.66723043390226189</v>
      </c>
      <c r="F290" s="100">
        <f t="shared" si="147"/>
        <v>0.64699493931658381</v>
      </c>
      <c r="J290" s="33"/>
      <c r="K290" s="33"/>
      <c r="L290" s="33"/>
    </row>
    <row r="291" spans="2:12">
      <c r="B291" s="97" t="str">
        <f t="shared" ref="B291:B292" si="148">B286</f>
        <v xml:space="preserve">  - United Kingdom</v>
      </c>
      <c r="C291" s="99">
        <f t="shared" ref="C291:F291" si="149">C286/C$282</f>
        <v>0.19110177123986791</v>
      </c>
      <c r="D291" s="99">
        <f t="shared" si="149"/>
        <v>0.20655211801589424</v>
      </c>
      <c r="E291" s="99">
        <f t="shared" si="149"/>
        <v>0.16081658904941698</v>
      </c>
      <c r="F291" s="100">
        <f t="shared" si="149"/>
        <v>0.20335662143400957</v>
      </c>
      <c r="J291" s="33"/>
      <c r="K291" s="33"/>
      <c r="L291" s="33"/>
    </row>
    <row r="292" spans="2:12">
      <c r="B292" s="93" t="str">
        <f t="shared" si="148"/>
        <v xml:space="preserve">  - United States and Bahamas</v>
      </c>
      <c r="C292" s="95">
        <f t="shared" ref="C292:F292" si="150">C287/C$282</f>
        <v>0.11309516661663163</v>
      </c>
      <c r="D292" s="95">
        <f t="shared" si="150"/>
        <v>0.12150339028361727</v>
      </c>
      <c r="E292" s="95">
        <f t="shared" si="150"/>
        <v>0.1534320323014805</v>
      </c>
      <c r="F292" s="96">
        <f t="shared" si="150"/>
        <v>0.15282816068789465</v>
      </c>
      <c r="J292" s="33"/>
      <c r="K292" s="33"/>
      <c r="L292" s="33"/>
    </row>
    <row r="294" spans="2:12" s="44" customFormat="1"/>
    <row r="296" spans="2:12">
      <c r="B296" s="45" t="s">
        <v>313</v>
      </c>
    </row>
    <row r="297" spans="2:12">
      <c r="C297" s="87">
        <v>2013</v>
      </c>
      <c r="D297" s="87">
        <v>2014</v>
      </c>
      <c r="E297" s="87">
        <v>2015</v>
      </c>
      <c r="F297" s="87">
        <v>2016</v>
      </c>
    </row>
    <row r="298" spans="2:12">
      <c r="B298" t="s">
        <v>314</v>
      </c>
      <c r="C298" s="20">
        <f>-C53</f>
        <v>5013</v>
      </c>
      <c r="D298" s="20">
        <f>-D53</f>
        <v>5234</v>
      </c>
      <c r="E298" s="20">
        <f>-E53</f>
        <v>5690</v>
      </c>
      <c r="F298" s="20">
        <f>-F53</f>
        <v>5668</v>
      </c>
    </row>
    <row r="299" spans="2:12">
      <c r="B299" t="s">
        <v>315</v>
      </c>
      <c r="C299" s="20">
        <f t="shared" ref="C299:F300" si="151">-C55</f>
        <v>845</v>
      </c>
      <c r="D299" s="20">
        <f t="shared" si="151"/>
        <v>758</v>
      </c>
      <c r="E299" s="20">
        <f t="shared" si="151"/>
        <v>747</v>
      </c>
      <c r="F299" s="20">
        <f t="shared" si="151"/>
        <v>981</v>
      </c>
    </row>
    <row r="300" spans="2:12">
      <c r="B300" t="s">
        <v>202</v>
      </c>
      <c r="C300">
        <f t="shared" si="151"/>
        <v>280</v>
      </c>
      <c r="D300">
        <f t="shared" si="151"/>
        <v>291</v>
      </c>
      <c r="E300">
        <f t="shared" si="151"/>
        <v>381</v>
      </c>
      <c r="F300">
        <f t="shared" si="151"/>
        <v>171</v>
      </c>
    </row>
    <row r="301" spans="2:12" s="34" customFormat="1">
      <c r="B301" s="34" t="s">
        <v>316</v>
      </c>
      <c r="C301" s="49">
        <f>SUM(C298:C300)</f>
        <v>6138</v>
      </c>
      <c r="D301" s="49">
        <f t="shared" ref="D301:F301" si="152">SUM(D298:D300)</f>
        <v>6283</v>
      </c>
      <c r="E301" s="49">
        <f t="shared" si="152"/>
        <v>6818</v>
      </c>
      <c r="F301" s="49">
        <f t="shared" si="152"/>
        <v>6820</v>
      </c>
    </row>
    <row r="303" spans="2:12">
      <c r="B303" t="s">
        <v>238</v>
      </c>
      <c r="C303" s="20">
        <f>C50</f>
        <v>8561</v>
      </c>
      <c r="D303" s="20">
        <f>D50</f>
        <v>8458</v>
      </c>
      <c r="E303" s="20">
        <f>E50</f>
        <v>9038</v>
      </c>
      <c r="F303" s="20">
        <f>F50</f>
        <v>10696</v>
      </c>
    </row>
    <row r="304" spans="2:12">
      <c r="B304" t="s">
        <v>263</v>
      </c>
      <c r="C304" s="20">
        <f>H50</f>
        <v>8327</v>
      </c>
      <c r="D304" s="20">
        <f>I50</f>
        <v>8229</v>
      </c>
      <c r="E304" s="20">
        <f>J50</f>
        <v>8396</v>
      </c>
      <c r="F304" s="20">
        <f>K50</f>
        <v>8932</v>
      </c>
    </row>
    <row r="306" spans="2:6">
      <c r="B306" s="34" t="s">
        <v>317</v>
      </c>
    </row>
    <row r="307" spans="2:6">
      <c r="B307" t="str">
        <f>B298</f>
        <v>COGS</v>
      </c>
      <c r="C307" s="33">
        <f>C298/C$303</f>
        <v>0.58556243429505894</v>
      </c>
      <c r="D307" s="33">
        <f t="shared" ref="D307:F307" si="153">D298/D$303</f>
        <v>0.61882241664696147</v>
      </c>
      <c r="E307" s="33">
        <f t="shared" si="153"/>
        <v>0.62956406284576238</v>
      </c>
      <c r="F307" s="33">
        <f t="shared" si="153"/>
        <v>0.52991772625280475</v>
      </c>
    </row>
    <row r="308" spans="2:6">
      <c r="B308" t="str">
        <f t="shared" ref="B308:B310" si="154">B299</f>
        <v>SGA</v>
      </c>
      <c r="C308" s="33">
        <f>C299/C$303</f>
        <v>9.8703422497371796E-2</v>
      </c>
      <c r="D308" s="33">
        <f t="shared" ref="D308:F308" si="155">D299/D$303</f>
        <v>8.9619295341688346E-2</v>
      </c>
      <c r="E308" s="33">
        <f t="shared" si="155"/>
        <v>8.265102898871432E-2</v>
      </c>
      <c r="F308" s="33">
        <f t="shared" si="155"/>
        <v>9.1716529543754671E-2</v>
      </c>
    </row>
    <row r="309" spans="2:6">
      <c r="B309" t="str">
        <f t="shared" si="154"/>
        <v>Other Op Expense</v>
      </c>
      <c r="C309" s="33">
        <f>C300/C$303</f>
        <v>3.2706459525756335E-2</v>
      </c>
      <c r="D309" s="33">
        <f t="shared" ref="D309:F309" si="156">D300/D$303</f>
        <v>3.4405296760463465E-2</v>
      </c>
      <c r="E309" s="33">
        <f t="shared" si="156"/>
        <v>4.2155344102677586E-2</v>
      </c>
      <c r="F309" s="33">
        <f t="shared" si="156"/>
        <v>1.5987284966342559E-2</v>
      </c>
    </row>
    <row r="310" spans="2:6">
      <c r="B310" t="str">
        <f t="shared" si="154"/>
        <v>Total Operating Expense</v>
      </c>
      <c r="C310" s="33">
        <f>C301/C$303</f>
        <v>0.71697231631818714</v>
      </c>
      <c r="D310" s="33">
        <f t="shared" ref="D310:F310" si="157">D301/D$303</f>
        <v>0.74284700874911325</v>
      </c>
      <c r="E310" s="33">
        <f t="shared" si="157"/>
        <v>0.75437043593715425</v>
      </c>
      <c r="F310" s="33">
        <f t="shared" si="157"/>
        <v>0.63762154076290201</v>
      </c>
    </row>
    <row r="312" spans="2:6">
      <c r="B312" s="34" t="s">
        <v>318</v>
      </c>
    </row>
    <row r="313" spans="2:6">
      <c r="B313" t="str">
        <f>B307</f>
        <v>COGS</v>
      </c>
      <c r="C313" s="33">
        <f>C298/C$304</f>
        <v>0.60201753332532726</v>
      </c>
      <c r="D313" s="33">
        <f t="shared" ref="D313:F313" si="158">D298/D$304</f>
        <v>0.6360432616356787</v>
      </c>
      <c r="E313" s="33">
        <f t="shared" si="158"/>
        <v>0.67770366841353025</v>
      </c>
      <c r="F313" s="33">
        <f t="shared" si="158"/>
        <v>0.63457232422749665</v>
      </c>
    </row>
    <row r="314" spans="2:6">
      <c r="B314" t="str">
        <f t="shared" ref="B314:B316" si="159">B308</f>
        <v>SGA</v>
      </c>
      <c r="C314" s="33">
        <f t="shared" ref="C314:F314" si="160">C299/C$304</f>
        <v>0.10147712261318602</v>
      </c>
      <c r="D314" s="33">
        <f t="shared" si="160"/>
        <v>9.2113257990035238E-2</v>
      </c>
      <c r="E314" s="33">
        <f t="shared" si="160"/>
        <v>8.8970938542162939E-2</v>
      </c>
      <c r="F314" s="33">
        <f t="shared" si="160"/>
        <v>0.10982982534706673</v>
      </c>
    </row>
    <row r="315" spans="2:6">
      <c r="B315" t="str">
        <f t="shared" si="159"/>
        <v>Other Op Expense</v>
      </c>
      <c r="C315" s="33">
        <f t="shared" ref="C315:F315" si="161">C300/C$304</f>
        <v>3.3625555422120812E-2</v>
      </c>
      <c r="D315" s="33">
        <f t="shared" si="161"/>
        <v>3.5362741523878964E-2</v>
      </c>
      <c r="E315" s="33">
        <f t="shared" si="161"/>
        <v>4.537875178656503E-2</v>
      </c>
      <c r="F315" s="33">
        <f t="shared" si="161"/>
        <v>1.9144648454993283E-2</v>
      </c>
    </row>
    <row r="316" spans="2:6">
      <c r="B316" t="str">
        <f t="shared" si="159"/>
        <v>Total Operating Expense</v>
      </c>
      <c r="C316" s="33">
        <f t="shared" ref="C316:F316" si="162">C301/C$304</f>
        <v>0.7371202113606341</v>
      </c>
      <c r="D316" s="33">
        <f t="shared" si="162"/>
        <v>0.7635192611495929</v>
      </c>
      <c r="E316" s="33">
        <f t="shared" si="162"/>
        <v>0.81205335874225826</v>
      </c>
      <c r="F316" s="33">
        <f t="shared" si="162"/>
        <v>0.76354679802955661</v>
      </c>
    </row>
    <row r="318" spans="2:6">
      <c r="B318" s="34" t="s">
        <v>319</v>
      </c>
    </row>
    <row r="319" spans="2:6" s="35" customFormat="1">
      <c r="B319" s="35" t="s">
        <v>263</v>
      </c>
      <c r="D319" s="33">
        <f>D304/C304 - 1</f>
        <v>-1.1768944397742231E-2</v>
      </c>
      <c r="E319" s="33">
        <f t="shared" ref="E319:F319" si="163">E304/D304 - 1</f>
        <v>2.0294081905456229E-2</v>
      </c>
      <c r="F319" s="33">
        <f t="shared" si="163"/>
        <v>6.3839923773225449E-2</v>
      </c>
    </row>
    <row r="320" spans="2:6">
      <c r="B320" t="str">
        <f>B313</f>
        <v>COGS</v>
      </c>
      <c r="D320" s="33">
        <f>D298/C298 - 1</f>
        <v>4.4085378017155286E-2</v>
      </c>
      <c r="E320" s="33">
        <f t="shared" ref="E320:F320" si="164">E298/D298 - 1</f>
        <v>8.7122659533817259E-2</v>
      </c>
      <c r="F320" s="33">
        <f t="shared" si="164"/>
        <v>-3.8664323374341114E-3</v>
      </c>
    </row>
    <row r="321" spans="2:6">
      <c r="B321" t="str">
        <f t="shared" ref="B321:B323" si="165">B314</f>
        <v>SGA</v>
      </c>
      <c r="D321" s="33">
        <f t="shared" ref="D321:F321" si="166">D299/C299 - 1</f>
        <v>-0.1029585798816568</v>
      </c>
      <c r="E321" s="33">
        <f t="shared" si="166"/>
        <v>-1.4511873350923521E-2</v>
      </c>
      <c r="F321" s="33">
        <f t="shared" si="166"/>
        <v>0.31325301204819267</v>
      </c>
    </row>
    <row r="322" spans="2:6">
      <c r="B322" t="str">
        <f t="shared" si="165"/>
        <v>Other Op Expense</v>
      </c>
      <c r="D322" s="33">
        <f t="shared" ref="D322:F322" si="167">D300/C300 - 1</f>
        <v>3.9285714285714368E-2</v>
      </c>
      <c r="E322" s="33">
        <f t="shared" si="167"/>
        <v>0.30927835051546393</v>
      </c>
      <c r="F322" s="33">
        <f t="shared" si="167"/>
        <v>-0.55118110236220474</v>
      </c>
    </row>
    <row r="323" spans="2:6">
      <c r="B323" t="str">
        <f t="shared" si="165"/>
        <v>Total Operating Expense</v>
      </c>
      <c r="D323" s="33">
        <f t="shared" ref="D323:F323" si="168">D301/C301 - 1</f>
        <v>2.3623330074942883E-2</v>
      </c>
      <c r="E323" s="33">
        <f t="shared" si="168"/>
        <v>8.5150405857074674E-2</v>
      </c>
      <c r="F323" s="33">
        <f t="shared" si="168"/>
        <v>2.9334115576418185E-4</v>
      </c>
    </row>
    <row r="325" spans="2:6">
      <c r="B325" s="34" t="s">
        <v>327</v>
      </c>
    </row>
    <row r="326" spans="2:6">
      <c r="B326" t="s">
        <v>221</v>
      </c>
      <c r="C326" s="42">
        <f>CORREL($C$304:$F$304, $C298:$F298)</f>
        <v>0.62793957464792216</v>
      </c>
    </row>
    <row r="327" spans="2:6">
      <c r="B327" t="s">
        <v>225</v>
      </c>
      <c r="C327" s="42">
        <f t="shared" ref="C327:C329" si="169">CORREL($C$304:$F$304, $C299:$F299)</f>
        <v>0.89197805034157474</v>
      </c>
    </row>
    <row r="328" spans="2:6">
      <c r="B328" t="s">
        <v>223</v>
      </c>
      <c r="C328" s="42">
        <f t="shared" si="169"/>
        <v>-0.74433248859858514</v>
      </c>
    </row>
    <row r="329" spans="2:6">
      <c r="B329" t="s">
        <v>328</v>
      </c>
      <c r="C329" s="42">
        <f t="shared" si="169"/>
        <v>0.67839674881120493</v>
      </c>
    </row>
    <row r="332" spans="2:6">
      <c r="B332" s="89" t="s">
        <v>194</v>
      </c>
      <c r="C332" s="89">
        <v>2013</v>
      </c>
      <c r="D332" s="89">
        <v>2014</v>
      </c>
      <c r="E332" s="89">
        <v>2015</v>
      </c>
      <c r="F332" s="89">
        <v>2016</v>
      </c>
    </row>
    <row r="333" spans="2:6">
      <c r="B333" s="109" t="s">
        <v>318</v>
      </c>
      <c r="C333" s="106"/>
      <c r="D333" s="106"/>
      <c r="E333" s="106"/>
      <c r="F333" s="111"/>
    </row>
    <row r="334" spans="2:6">
      <c r="B334" s="97" t="str">
        <f>B313</f>
        <v>COGS</v>
      </c>
      <c r="C334" s="112">
        <f>C313</f>
        <v>0.60201753332532726</v>
      </c>
      <c r="D334" s="112">
        <f t="shared" ref="D334:F334" si="170">D313</f>
        <v>0.6360432616356787</v>
      </c>
      <c r="E334" s="112">
        <f t="shared" si="170"/>
        <v>0.67770366841353025</v>
      </c>
      <c r="F334" s="113">
        <f t="shared" si="170"/>
        <v>0.63457232422749665</v>
      </c>
    </row>
    <row r="335" spans="2:6">
      <c r="B335" s="97" t="str">
        <f t="shared" ref="B335:F337" si="171">B314</f>
        <v>SGA</v>
      </c>
      <c r="C335" s="112">
        <f t="shared" si="171"/>
        <v>0.10147712261318602</v>
      </c>
      <c r="D335" s="112">
        <f t="shared" si="171"/>
        <v>9.2113257990035238E-2</v>
      </c>
      <c r="E335" s="112">
        <f t="shared" si="171"/>
        <v>8.8970938542162939E-2</v>
      </c>
      <c r="F335" s="113">
        <f t="shared" si="171"/>
        <v>0.10982982534706673</v>
      </c>
    </row>
    <row r="336" spans="2:6">
      <c r="B336" s="97" t="str">
        <f t="shared" si="171"/>
        <v>Other Op Expense</v>
      </c>
      <c r="C336" s="112">
        <f t="shared" si="171"/>
        <v>3.3625555422120812E-2</v>
      </c>
      <c r="D336" s="112">
        <f t="shared" si="171"/>
        <v>3.5362741523878964E-2</v>
      </c>
      <c r="E336" s="112">
        <f t="shared" si="171"/>
        <v>4.537875178656503E-2</v>
      </c>
      <c r="F336" s="113">
        <f t="shared" si="171"/>
        <v>1.9144648454993283E-2</v>
      </c>
    </row>
    <row r="337" spans="2:18">
      <c r="B337" s="93" t="str">
        <f t="shared" si="171"/>
        <v>Total Operating Expense</v>
      </c>
      <c r="C337" s="114">
        <f t="shared" si="171"/>
        <v>0.7371202113606341</v>
      </c>
      <c r="D337" s="114">
        <f t="shared" si="171"/>
        <v>0.7635192611495929</v>
      </c>
      <c r="E337" s="114">
        <f t="shared" si="171"/>
        <v>0.81205335874225826</v>
      </c>
      <c r="F337" s="115">
        <f t="shared" si="171"/>
        <v>0.76354679802955661</v>
      </c>
    </row>
    <row r="338" spans="2:18">
      <c r="B338" s="109" t="s">
        <v>319</v>
      </c>
      <c r="C338" s="106"/>
      <c r="D338" s="106"/>
      <c r="E338" s="106"/>
      <c r="F338" s="111"/>
    </row>
    <row r="339" spans="2:18">
      <c r="B339" s="97" t="s">
        <v>263</v>
      </c>
      <c r="C339" s="98"/>
      <c r="D339" s="112">
        <f>D319</f>
        <v>-1.1768944397742231E-2</v>
      </c>
      <c r="E339" s="112">
        <f t="shared" ref="E339:F339" si="172">E319</f>
        <v>2.0294081905456229E-2</v>
      </c>
      <c r="F339" s="113">
        <f t="shared" si="172"/>
        <v>6.3839923773225449E-2</v>
      </c>
    </row>
    <row r="340" spans="2:18">
      <c r="B340" s="97" t="s">
        <v>314</v>
      </c>
      <c r="C340" s="98"/>
      <c r="D340" s="112">
        <f t="shared" ref="D340:F340" si="173">D320</f>
        <v>4.4085378017155286E-2</v>
      </c>
      <c r="E340" s="112">
        <f t="shared" si="173"/>
        <v>8.7122659533817259E-2</v>
      </c>
      <c r="F340" s="113">
        <f t="shared" si="173"/>
        <v>-3.8664323374341114E-3</v>
      </c>
    </row>
    <row r="341" spans="2:18">
      <c r="B341" s="97" t="s">
        <v>315</v>
      </c>
      <c r="C341" s="98"/>
      <c r="D341" s="112">
        <f t="shared" ref="D341:F341" si="174">D321</f>
        <v>-0.1029585798816568</v>
      </c>
      <c r="E341" s="112">
        <f t="shared" si="174"/>
        <v>-1.4511873350923521E-2</v>
      </c>
      <c r="F341" s="113">
        <f t="shared" si="174"/>
        <v>0.31325301204819267</v>
      </c>
    </row>
    <row r="342" spans="2:18">
      <c r="B342" s="97" t="s">
        <v>202</v>
      </c>
      <c r="C342" s="98"/>
      <c r="D342" s="112">
        <f t="shared" ref="D342:F342" si="175">D322</f>
        <v>3.9285714285714368E-2</v>
      </c>
      <c r="E342" s="112">
        <f t="shared" si="175"/>
        <v>0.30927835051546393</v>
      </c>
      <c r="F342" s="113">
        <f t="shared" si="175"/>
        <v>-0.55118110236220474</v>
      </c>
    </row>
    <row r="343" spans="2:18">
      <c r="B343" s="93" t="s">
        <v>316</v>
      </c>
      <c r="C343" s="94"/>
      <c r="D343" s="114">
        <f t="shared" ref="D343:F343" si="176">D323</f>
        <v>2.3623330074942883E-2</v>
      </c>
      <c r="E343" s="114">
        <f t="shared" si="176"/>
        <v>8.5150405857074674E-2</v>
      </c>
      <c r="F343" s="115">
        <f t="shared" si="176"/>
        <v>2.9334115576418185E-4</v>
      </c>
    </row>
    <row r="345" spans="2:18" s="44" customFormat="1"/>
    <row r="347" spans="2:18">
      <c r="B347" s="45" t="s">
        <v>370</v>
      </c>
    </row>
    <row r="348" spans="2:18">
      <c r="C348" s="156"/>
      <c r="D348" s="204" t="s">
        <v>371</v>
      </c>
      <c r="E348" s="205"/>
      <c r="F348" s="206"/>
      <c r="G348" s="204" t="s">
        <v>388</v>
      </c>
      <c r="H348" s="205"/>
      <c r="I348" s="205"/>
      <c r="J348" s="206"/>
      <c r="K348" s="204" t="s">
        <v>219</v>
      </c>
      <c r="L348" s="205"/>
      <c r="M348" s="205"/>
      <c r="N348" s="206"/>
      <c r="O348" s="138" t="s">
        <v>377</v>
      </c>
    </row>
    <row r="349" spans="2:18" ht="28.8">
      <c r="C349" s="144" t="s">
        <v>194</v>
      </c>
      <c r="D349" s="144" t="s">
        <v>338</v>
      </c>
      <c r="E349" s="144" t="s">
        <v>339</v>
      </c>
      <c r="F349" s="144" t="s">
        <v>340</v>
      </c>
      <c r="G349" s="145" t="s">
        <v>342</v>
      </c>
      <c r="H349" s="144" t="s">
        <v>372</v>
      </c>
      <c r="I349" s="144" t="s">
        <v>339</v>
      </c>
      <c r="J349" s="144" t="s">
        <v>344</v>
      </c>
      <c r="K349" s="145" t="s">
        <v>342</v>
      </c>
      <c r="L349" s="144" t="s">
        <v>372</v>
      </c>
      <c r="M349" s="144" t="s">
        <v>339</v>
      </c>
      <c r="N349" s="144" t="s">
        <v>344</v>
      </c>
      <c r="O349" s="146" t="s">
        <v>263</v>
      </c>
      <c r="P349" s="148" t="s">
        <v>379</v>
      </c>
      <c r="Q349" s="148" t="s">
        <v>383</v>
      </c>
      <c r="R349" s="148" t="s">
        <v>384</v>
      </c>
    </row>
    <row r="350" spans="2:18">
      <c r="C350" s="157">
        <f>'Hard Input'!AE8</f>
        <v>2004</v>
      </c>
      <c r="D350" s="161">
        <f>'Hard Input'!AF8</f>
        <v>6.7834377226082834E-2</v>
      </c>
      <c r="E350" s="161">
        <f>'Hard Input'!AG8</f>
        <v>0.10111223458038537</v>
      </c>
      <c r="F350" s="108">
        <f>'Hard Input'!AH8</f>
        <v>4.4490000000000002E-2</v>
      </c>
      <c r="G350" s="164">
        <f>('Hard Input'!AK8)/1000000</f>
        <v>15.703405999999999</v>
      </c>
      <c r="H350" s="164">
        <f>('Hard Input'!AL8)/1000000</f>
        <v>13.945696</v>
      </c>
      <c r="I350" s="164">
        <f>('Hard Input'!AM8)/1000000</f>
        <v>0.63280700000000001</v>
      </c>
      <c r="J350" s="164">
        <f>('Hard Input'!AN8)/1000000</f>
        <v>9.5203059999999997</v>
      </c>
      <c r="K350" s="157"/>
      <c r="L350" s="157"/>
      <c r="M350" s="157"/>
      <c r="N350" s="111"/>
    </row>
    <row r="351" spans="2:18">
      <c r="C351" s="158">
        <f>'Hard Input'!AE9</f>
        <v>2005</v>
      </c>
      <c r="D351" s="162">
        <f>'Hard Input'!AF9</f>
        <v>5.3321391389979454E-2</v>
      </c>
      <c r="E351" s="162">
        <f>'Hard Input'!AG9</f>
        <v>0.11395775941230496</v>
      </c>
      <c r="F351" s="100">
        <f>'Hard Input'!AH9</f>
        <v>3.848E-2</v>
      </c>
      <c r="G351" s="165">
        <f>('Hard Input'!AK9)/1000000</f>
        <v>16.431055000000001</v>
      </c>
      <c r="H351" s="165">
        <f>('Hard Input'!AL9)/1000000</f>
        <v>14.657396</v>
      </c>
      <c r="I351" s="165">
        <f>('Hard Input'!AM9)/1000000</f>
        <v>0.43257000000000001</v>
      </c>
      <c r="J351" s="165">
        <f>('Hard Input'!AN9)/1000000</f>
        <v>9.634506</v>
      </c>
      <c r="K351" s="162">
        <f>G351/G350 - 1</f>
        <v>4.6337017587140039E-2</v>
      </c>
      <c r="L351" s="162">
        <f t="shared" ref="L351:N351" si="177">H351/H350 - 1</f>
        <v>5.1033666587884996E-2</v>
      </c>
      <c r="M351" s="162">
        <f t="shared" si="177"/>
        <v>-0.31642665141188386</v>
      </c>
      <c r="N351" s="100">
        <f t="shared" si="177"/>
        <v>1.1995412752489276E-2</v>
      </c>
    </row>
    <row r="352" spans="2:18">
      <c r="C352" s="158">
        <f>'Hard Input'!AE10</f>
        <v>2006</v>
      </c>
      <c r="D352" s="162">
        <f>'Hard Input'!AF10</f>
        <v>5.5848470750989636E-2</v>
      </c>
      <c r="E352" s="162">
        <f>'Hard Input'!AG10</f>
        <v>0.12719479020690699</v>
      </c>
      <c r="F352" s="100">
        <f>'Hard Input'!AH10</f>
        <v>4.3380000000000002E-2</v>
      </c>
      <c r="G352" s="165">
        <f>('Hard Input'!AK10)/1000000</f>
        <v>17.546862999999998</v>
      </c>
      <c r="H352" s="165">
        <f>('Hard Input'!AL10)/1000000</f>
        <v>15.505995</v>
      </c>
      <c r="I352" s="165">
        <f>('Hard Input'!AM10)/1000000</f>
        <v>0.532914</v>
      </c>
      <c r="J352" s="165">
        <f>('Hard Input'!AN10)/1000000</f>
        <v>9.6562509999999993</v>
      </c>
      <c r="K352" s="162">
        <f t="shared" ref="K352:K362" si="178">G352/G351 - 1</f>
        <v>6.7908481835158963E-2</v>
      </c>
      <c r="L352" s="162">
        <f t="shared" ref="L352:L362" si="179">H352/H351 - 1</f>
        <v>5.7895618021100104E-2</v>
      </c>
      <c r="M352" s="162">
        <f t="shared" ref="M352:M362" si="180">I352/I351 - 1</f>
        <v>0.23197170400166445</v>
      </c>
      <c r="N352" s="100">
        <f t="shared" ref="N352:N362" si="181">J352/J351 - 1</f>
        <v>2.2569916921530986E-3</v>
      </c>
    </row>
    <row r="353" spans="3:18">
      <c r="C353" s="158">
        <f>'Hard Input'!AE11</f>
        <v>2007</v>
      </c>
      <c r="D353" s="162">
        <f>'Hard Input'!AF11</f>
        <v>9.4276650994082167E-2</v>
      </c>
      <c r="E353" s="162">
        <f>'Hard Input'!AG11</f>
        <v>0.14231388035688355</v>
      </c>
      <c r="F353" s="100">
        <f>'Hard Input'!AH11</f>
        <v>4.2599999999999999E-2</v>
      </c>
      <c r="G353" s="165">
        <f>('Hard Input'!AK11)/1000000</f>
        <v>20.972822000000001</v>
      </c>
      <c r="H353" s="165">
        <f>('Hard Input'!AL11)/1000000</f>
        <v>17.724627999999999</v>
      </c>
      <c r="I353" s="165">
        <f>('Hard Input'!AM11)/1000000</f>
        <v>0.78978300000000001</v>
      </c>
      <c r="J353" s="165">
        <f>('Hard Input'!AN11)/1000000</f>
        <v>10.492692</v>
      </c>
      <c r="K353" s="162">
        <f t="shared" si="178"/>
        <v>0.19524623860116774</v>
      </c>
      <c r="L353" s="162">
        <f t="shared" si="179"/>
        <v>0.14308227237271764</v>
      </c>
      <c r="M353" s="162">
        <f t="shared" si="180"/>
        <v>0.48200835406838638</v>
      </c>
      <c r="N353" s="100">
        <f t="shared" si="181"/>
        <v>8.6621712712314558E-2</v>
      </c>
    </row>
    <row r="354" spans="3:18">
      <c r="C354" s="158">
        <f>'Hard Input'!AE12</f>
        <v>2008</v>
      </c>
      <c r="D354" s="162">
        <f>'Hard Input'!AF12</f>
        <v>3.319594255740526E-2</v>
      </c>
      <c r="E354" s="162">
        <f>'Hard Input'!AG12</f>
        <v>9.6542893725992507E-2</v>
      </c>
      <c r="F354" s="100">
        <f>'Hard Input'!AH12</f>
        <v>1.8290000000000001E-2</v>
      </c>
      <c r="G354" s="165">
        <f>('Hard Input'!AK12)/1000000</f>
        <v>22.052488</v>
      </c>
      <c r="H354" s="165">
        <f>('Hard Input'!AL12)/1000000</f>
        <v>19.140692999999999</v>
      </c>
      <c r="I354" s="165">
        <f>('Hard Input'!AM12)/1000000</f>
        <v>0.94986400000000004</v>
      </c>
      <c r="J354" s="165">
        <f>('Hard Input'!AN12)/1000000</f>
        <v>11.003492</v>
      </c>
      <c r="K354" s="162">
        <f t="shared" si="178"/>
        <v>5.1479290674378397E-2</v>
      </c>
      <c r="L354" s="162">
        <f t="shared" si="179"/>
        <v>7.9892508886505231E-2</v>
      </c>
      <c r="M354" s="162">
        <f t="shared" si="180"/>
        <v>0.20268985278234664</v>
      </c>
      <c r="N354" s="100">
        <f t="shared" si="181"/>
        <v>4.8681501372574321E-2</v>
      </c>
    </row>
    <row r="355" spans="3:18">
      <c r="C355" s="158">
        <f>'Hard Input'!AE13</f>
        <v>2009</v>
      </c>
      <c r="D355" s="162">
        <f>'Hard Input'!AF13</f>
        <v>-2.5258256909611275E-2</v>
      </c>
      <c r="E355" s="162">
        <f>'Hard Input'!AG13</f>
        <v>9.399813171415318E-2</v>
      </c>
      <c r="F355" s="100">
        <f>'Hard Input'!AH13</f>
        <v>-1.704E-2</v>
      </c>
      <c r="G355" s="165">
        <f>('Hard Input'!AK13)/1000000</f>
        <v>23.646191000000002</v>
      </c>
      <c r="H355" s="165">
        <f>('Hard Input'!AL13)/1000000</f>
        <v>20.929002000000001</v>
      </c>
      <c r="I355" s="165">
        <f>('Hard Input'!AM13)/1000000</f>
        <v>1.0197560000000001</v>
      </c>
      <c r="J355" s="165">
        <f>('Hard Input'!AN13)/1000000</f>
        <v>12.733082</v>
      </c>
      <c r="K355" s="162">
        <f t="shared" si="178"/>
        <v>7.2268625653486351E-2</v>
      </c>
      <c r="L355" s="162">
        <f t="shared" si="179"/>
        <v>9.3429689301218088E-2</v>
      </c>
      <c r="M355" s="162">
        <f t="shared" si="180"/>
        <v>7.3581060025435185E-2</v>
      </c>
      <c r="N355" s="100">
        <f t="shared" si="181"/>
        <v>0.15718555527645228</v>
      </c>
    </row>
    <row r="356" spans="3:18">
      <c r="C356" s="158">
        <f>'Hard Input'!AE14</f>
        <v>2010</v>
      </c>
      <c r="D356" s="162">
        <f>'Hard Input'!AF14</f>
        <v>6.9809567725021685E-2</v>
      </c>
      <c r="E356" s="162">
        <f>'Hard Input'!AG14</f>
        <v>0.10636140463229651</v>
      </c>
      <c r="F356" s="100">
        <f>'Hard Input'!AH14</f>
        <v>4.3270000000000003E-2</v>
      </c>
      <c r="G356" s="165">
        <f>('Hard Input'!AK14)/1000000</f>
        <v>24.577196000000001</v>
      </c>
      <c r="H356" s="165">
        <f>('Hard Input'!AL14)/1000000</f>
        <v>21.887181999999999</v>
      </c>
      <c r="I356" s="165">
        <f>('Hard Input'!AM14)/1000000</f>
        <v>1.130261</v>
      </c>
      <c r="J356" s="165">
        <f>('Hard Input'!AN14)/1000000</f>
        <v>13.042004</v>
      </c>
      <c r="K356" s="162">
        <f t="shared" si="178"/>
        <v>3.9372303133303754E-2</v>
      </c>
      <c r="L356" s="162">
        <f t="shared" si="179"/>
        <v>4.57824028111804E-2</v>
      </c>
      <c r="M356" s="162">
        <f t="shared" si="180"/>
        <v>0.10836415770046948</v>
      </c>
      <c r="N356" s="100">
        <f t="shared" si="181"/>
        <v>2.4261368928590876E-2</v>
      </c>
      <c r="O356" s="20">
        <f>'Hard Input'!AV8</f>
        <v>5068</v>
      </c>
      <c r="P356" s="147">
        <f>'Hard Input'!AS8</f>
        <v>19.899999999999999</v>
      </c>
    </row>
    <row r="357" spans="3:18">
      <c r="C357" s="158">
        <f>'Hard Input'!AE15</f>
        <v>2011</v>
      </c>
      <c r="D357" s="162">
        <f>'Hard Input'!AF15</f>
        <v>5.2937911019022864E-2</v>
      </c>
      <c r="E357" s="162">
        <f>'Hard Input'!AG15</f>
        <v>9.5364430080555854E-2</v>
      </c>
      <c r="F357" s="100">
        <f>'Hard Input'!AH15</f>
        <v>3.117E-2</v>
      </c>
      <c r="G357" s="165">
        <f>('Hard Input'!AK15)/1000000</f>
        <v>24.714324000000001</v>
      </c>
      <c r="H357" s="165">
        <f>('Hard Input'!AL15)/1000000</f>
        <v>21.979178000000001</v>
      </c>
      <c r="I357" s="165">
        <f>('Hard Input'!AM15)/1000000</f>
        <v>1.2505360000000001</v>
      </c>
      <c r="J357" s="165">
        <f>('Hard Input'!AN15)/1000000</f>
        <v>13.372647000000001</v>
      </c>
      <c r="K357" s="162">
        <f t="shared" si="178"/>
        <v>5.5794810766858216E-3</v>
      </c>
      <c r="L357" s="162">
        <f t="shared" si="179"/>
        <v>4.2031907076938158E-3</v>
      </c>
      <c r="M357" s="162">
        <f t="shared" si="180"/>
        <v>0.10641347440989302</v>
      </c>
      <c r="N357" s="100">
        <f t="shared" si="181"/>
        <v>2.5352162137045831E-2</v>
      </c>
      <c r="O357" s="20">
        <f>'Hard Input'!AV9</f>
        <v>5418</v>
      </c>
      <c r="P357" s="147">
        <f>'Hard Input'!AS9</f>
        <v>20.200000000000003</v>
      </c>
      <c r="Q357" s="33">
        <f>O357/O356 - 1</f>
        <v>6.9060773480662974E-2</v>
      </c>
      <c r="R357" s="33">
        <f>P357/P356 - 1</f>
        <v>1.5075376884422287E-2</v>
      </c>
    </row>
    <row r="358" spans="3:18">
      <c r="C358" s="158">
        <f>'Hard Input'!AE16</f>
        <v>2012</v>
      </c>
      <c r="D358" s="162">
        <f>'Hard Input'!AF16</f>
        <v>5.4743854626849497E-2</v>
      </c>
      <c r="E358" s="162">
        <f>'Hard Input'!AG16</f>
        <v>7.8562621102693977E-2</v>
      </c>
      <c r="F358" s="100">
        <f>'Hard Input'!AH16</f>
        <v>2.4129999999999999E-2</v>
      </c>
      <c r="G358" s="165">
        <f>('Hard Input'!AK16)/1000000</f>
        <v>25.032708</v>
      </c>
      <c r="H358" s="165">
        <f>('Hard Input'!AL16)/1000000</f>
        <v>22.778386999999999</v>
      </c>
      <c r="I358" s="165">
        <f>('Hard Input'!AM16)/1000000</f>
        <v>1.583318</v>
      </c>
      <c r="J358" s="165">
        <f>('Hard Input'!AN16)/1000000</f>
        <v>13.014268</v>
      </c>
      <c r="K358" s="162">
        <f t="shared" si="178"/>
        <v>1.2882569638562602E-2</v>
      </c>
      <c r="L358" s="162">
        <f t="shared" si="179"/>
        <v>3.6362096890065532E-2</v>
      </c>
      <c r="M358" s="162">
        <f t="shared" si="180"/>
        <v>0.26611149139249091</v>
      </c>
      <c r="N358" s="100">
        <f t="shared" si="181"/>
        <v>-2.6799406280596627E-2</v>
      </c>
      <c r="O358" s="20">
        <f>'Hard Input'!AV10</f>
        <v>5490</v>
      </c>
      <c r="P358" s="147">
        <f>'Hard Input'!AS10</f>
        <v>20.5</v>
      </c>
      <c r="Q358" s="33">
        <f t="shared" ref="Q358:Q362" si="182">O358/O357 - 1</f>
        <v>1.3289036544850585E-2</v>
      </c>
      <c r="R358" s="33">
        <f t="shared" ref="R358:R362" si="183">P358/P357 - 1</f>
        <v>1.4851485148514643E-2</v>
      </c>
    </row>
    <row r="359" spans="3:18">
      <c r="C359" s="158">
        <f>'Hard Input'!AE17</f>
        <v>2013</v>
      </c>
      <c r="D359" s="162">
        <f>'Hard Input'!AF17</f>
        <v>4.6929191860286747E-2</v>
      </c>
      <c r="E359" s="162">
        <f>'Hard Input'!AG17</f>
        <v>7.757635146170315E-2</v>
      </c>
      <c r="F359" s="100">
        <f>'Hard Input'!AH17</f>
        <v>2.5350000000000001E-2</v>
      </c>
      <c r="G359" s="165">
        <f>('Hard Input'!AK17)/1000000</f>
        <v>25.71546</v>
      </c>
      <c r="H359" s="165">
        <f>('Hard Input'!AL17)/1000000</f>
        <v>23.328292000000001</v>
      </c>
      <c r="I359" s="165">
        <f>('Hard Input'!AM17)/1000000</f>
        <v>1.791423</v>
      </c>
      <c r="J359" s="165">
        <f>('Hard Input'!AN17)/1000000</f>
        <v>13.178774000000001</v>
      </c>
      <c r="K359" s="162">
        <f t="shared" si="178"/>
        <v>2.7274396361752107E-2</v>
      </c>
      <c r="L359" s="162">
        <f t="shared" si="179"/>
        <v>2.4141525034235389E-2</v>
      </c>
      <c r="M359" s="162">
        <f t="shared" si="180"/>
        <v>0.13143600969609381</v>
      </c>
      <c r="N359" s="100">
        <f t="shared" si="181"/>
        <v>1.2640434329460604E-2</v>
      </c>
      <c r="O359" s="20">
        <f>'Hard Input'!AV11</f>
        <v>5684</v>
      </c>
      <c r="P359" s="147">
        <f>'Hard Input'!AS11</f>
        <v>19.600000000000001</v>
      </c>
      <c r="Q359" s="33">
        <f t="shared" si="182"/>
        <v>3.5336976320582858E-2</v>
      </c>
      <c r="R359" s="33">
        <f t="shared" si="183"/>
        <v>-4.3902439024390172E-2</v>
      </c>
    </row>
    <row r="360" spans="3:18">
      <c r="C360" s="158">
        <f>'Hard Input'!AE18</f>
        <v>2014</v>
      </c>
      <c r="D360" s="162">
        <f>'Hard Input'!AF18</f>
        <v>6.0121665200820899E-2</v>
      </c>
      <c r="E360" s="162">
        <f>'Hard Input'!AG18</f>
        <v>7.2976659593816176E-2</v>
      </c>
      <c r="F360" s="100">
        <f>'Hard Input'!AH18</f>
        <v>2.7269999999999999E-2</v>
      </c>
      <c r="G360" s="165">
        <f>('Hard Input'!AK18)/1000000</f>
        <v>27.437315000000002</v>
      </c>
      <c r="H360" s="165">
        <f>('Hard Input'!AL18)/1000000</f>
        <v>24.808382000000002</v>
      </c>
      <c r="I360" s="165">
        <f>('Hard Input'!AM18)/1000000</f>
        <v>1.6133550000000001</v>
      </c>
      <c r="J360" s="165">
        <f>('Hard Input'!AN18)/1000000</f>
        <v>13.932967</v>
      </c>
      <c r="K360" s="162">
        <f t="shared" si="178"/>
        <v>6.6957970030479874E-2</v>
      </c>
      <c r="L360" s="162">
        <f t="shared" si="179"/>
        <v>6.3446136562419486E-2</v>
      </c>
      <c r="M360" s="162">
        <f t="shared" si="180"/>
        <v>-9.9400309139717313E-2</v>
      </c>
      <c r="N360" s="100">
        <f t="shared" si="181"/>
        <v>5.7227857462310183E-2</v>
      </c>
      <c r="O360" s="20">
        <f>'Hard Input'!AV12</f>
        <v>5362</v>
      </c>
      <c r="P360" s="147">
        <f>'Hard Input'!AS12</f>
        <v>18.100000000000001</v>
      </c>
      <c r="Q360" s="33">
        <f t="shared" si="182"/>
        <v>-5.6650246305418706E-2</v>
      </c>
      <c r="R360" s="33">
        <f t="shared" si="183"/>
        <v>-7.6530612244897989E-2</v>
      </c>
    </row>
    <row r="361" spans="3:18">
      <c r="C361" s="158">
        <f>'Hard Input'!AE19</f>
        <v>2015</v>
      </c>
      <c r="D361" s="162">
        <f>'Hard Input'!AF19</f>
        <v>4.9687852160146095E-2</v>
      </c>
      <c r="E361" s="162">
        <f>'Hard Input'!AG19</f>
        <v>6.9183364228735222E-2</v>
      </c>
      <c r="F361" s="100">
        <f>'Hard Input'!AH19</f>
        <v>2.1709999999999997E-2</v>
      </c>
      <c r="G361" s="165">
        <f>('Hard Input'!AK19)/1000000</f>
        <v>25.721250999999999</v>
      </c>
      <c r="H361" s="165">
        <f>('Hard Input'!AL19)/1000000</f>
        <v>23.361015999999999</v>
      </c>
      <c r="I361" s="165">
        <f>('Hard Input'!AM19)/1000000</f>
        <v>1.677163</v>
      </c>
      <c r="J361" s="165">
        <f>('Hard Input'!AN19)/1000000</f>
        <v>12.930754</v>
      </c>
      <c r="K361" s="162">
        <f t="shared" si="178"/>
        <v>-6.2544895519113353E-2</v>
      </c>
      <c r="L361" s="162">
        <f t="shared" si="179"/>
        <v>-5.8341813666042519E-2</v>
      </c>
      <c r="M361" s="162">
        <f t="shared" si="180"/>
        <v>3.9549882078029786E-2</v>
      </c>
      <c r="N361" s="100">
        <f t="shared" si="181"/>
        <v>-7.1931053881057694E-2</v>
      </c>
      <c r="O361" s="20">
        <f>'Hard Input'!AV13</f>
        <v>5577</v>
      </c>
      <c r="P361" s="147">
        <f>'Hard Input'!AS13</f>
        <v>19.399999999999999</v>
      </c>
      <c r="Q361" s="33">
        <f t="shared" si="182"/>
        <v>4.0096978739276423E-2</v>
      </c>
      <c r="R361" s="33">
        <f t="shared" si="183"/>
        <v>7.182320441988943E-2</v>
      </c>
    </row>
    <row r="362" spans="3:18">
      <c r="C362" s="158">
        <f>'Hard Input'!AE20</f>
        <v>2016</v>
      </c>
      <c r="D362" s="162">
        <f>'Hard Input'!AF20</f>
        <v>4.2000000000000003E-2</v>
      </c>
      <c r="E362" s="162">
        <f>'Hard Input'!AG20</f>
        <v>6.7000000000000004E-2</v>
      </c>
      <c r="F362" s="100">
        <f>'Hard Input'!AH20</f>
        <v>2.3E-2</v>
      </c>
      <c r="G362" s="166">
        <f>('Hard Input'!AK20)/1000000</f>
        <v>26.757391999999999</v>
      </c>
      <c r="H362" s="166">
        <f>('Hard Input'!AL20)/1000000</f>
        <v>24.781901999999999</v>
      </c>
      <c r="I362" s="166">
        <f>('Hard Input'!AM20)/1000000</f>
        <v>2.1249419999999999</v>
      </c>
      <c r="J362" s="166">
        <f>('Hard Input'!AN20)/1000000</f>
        <v>13.272961</v>
      </c>
      <c r="K362" s="163">
        <f t="shared" si="178"/>
        <v>4.0283460551743699E-2</v>
      </c>
      <c r="L362" s="163">
        <f t="shared" si="179"/>
        <v>6.0822953933167945E-2</v>
      </c>
      <c r="M362" s="163">
        <f t="shared" si="180"/>
        <v>0.26698597572209737</v>
      </c>
      <c r="N362" s="96">
        <f t="shared" si="181"/>
        <v>2.6464582034427364E-2</v>
      </c>
      <c r="O362" s="20">
        <f>'Hard Input'!AV14</f>
        <v>5488</v>
      </c>
      <c r="P362" s="147">
        <f>'Hard Input'!AS14</f>
        <v>20.399999999999999</v>
      </c>
      <c r="Q362" s="33">
        <f t="shared" si="182"/>
        <v>-1.595840057378517E-2</v>
      </c>
      <c r="R362" s="33">
        <f t="shared" si="183"/>
        <v>5.1546391752577359E-2</v>
      </c>
    </row>
    <row r="363" spans="3:18">
      <c r="C363" s="159" t="str">
        <f>'Hard Input'!AE21</f>
        <v>2017e</v>
      </c>
      <c r="D363" s="162">
        <f>'Hard Input'!AF21</f>
        <v>4.2999999999999997E-2</v>
      </c>
      <c r="E363" s="162">
        <f>'Hard Input'!AG21</f>
        <v>6.5000000000000002E-2</v>
      </c>
      <c r="F363" s="100">
        <f>'Hard Input'!AH21</f>
        <v>2.7E-2</v>
      </c>
      <c r="G363" s="139"/>
      <c r="H363" s="139"/>
      <c r="I363" s="139"/>
      <c r="J363" s="139"/>
    </row>
    <row r="364" spans="3:18">
      <c r="C364" s="159" t="str">
        <f>'Hard Input'!AE22</f>
        <v>2018e</v>
      </c>
      <c r="D364" s="162">
        <f>'Hard Input'!AF22</f>
        <v>4.4999999999999998E-2</v>
      </c>
      <c r="E364" s="162">
        <f>'Hard Input'!AG22</f>
        <v>6.3E-2</v>
      </c>
      <c r="F364" s="100">
        <f>'Hard Input'!AH22</f>
        <v>2.9000000000000001E-2</v>
      </c>
      <c r="G364" s="139"/>
      <c r="H364" s="139"/>
      <c r="I364" s="139"/>
      <c r="J364" s="139"/>
    </row>
    <row r="365" spans="3:18">
      <c r="C365" s="160" t="str">
        <f>'Hard Input'!AE23</f>
        <v>2019e</v>
      </c>
      <c r="D365" s="163">
        <f>'Hard Input'!AF23</f>
        <v>4.4999999999999998E-2</v>
      </c>
      <c r="E365" s="163">
        <f>'Hard Input'!AG23</f>
        <v>6.3E-2</v>
      </c>
      <c r="F365" s="96">
        <f>'Hard Input'!AH23</f>
        <v>2.9000000000000001E-2</v>
      </c>
      <c r="G365" s="139"/>
      <c r="H365" s="139"/>
      <c r="I365" s="139"/>
      <c r="J365" s="139"/>
    </row>
    <row r="366" spans="3:18">
      <c r="C366" s="143" t="s">
        <v>350</v>
      </c>
      <c r="D366" s="33"/>
      <c r="E366" s="33"/>
      <c r="F366" s="33"/>
      <c r="G366" s="139">
        <f>('Hard Input'!AK24)/1000000</f>
        <v>36</v>
      </c>
      <c r="H366" s="139"/>
      <c r="I366" s="139"/>
      <c r="J366" s="139"/>
      <c r="K366" s="137"/>
      <c r="L366" s="137"/>
      <c r="M366" s="137"/>
    </row>
    <row r="367" spans="3:18">
      <c r="J367" s="139"/>
      <c r="K367" s="203" t="s">
        <v>374</v>
      </c>
      <c r="L367" s="203"/>
      <c r="M367" s="203"/>
      <c r="N367" s="203" t="s">
        <v>375</v>
      </c>
      <c r="O367" s="203"/>
      <c r="P367" s="203"/>
    </row>
    <row r="368" spans="3:18">
      <c r="J368" s="139"/>
      <c r="K368" s="144" t="s">
        <v>338</v>
      </c>
      <c r="L368" s="144" t="s">
        <v>339</v>
      </c>
      <c r="M368" s="144" t="s">
        <v>340</v>
      </c>
      <c r="N368" s="144" t="s">
        <v>338</v>
      </c>
      <c r="O368" s="144" t="s">
        <v>339</v>
      </c>
      <c r="P368" s="144" t="s">
        <v>340</v>
      </c>
    </row>
    <row r="369" spans="10:23">
      <c r="J369" t="s">
        <v>188</v>
      </c>
      <c r="K369" s="43">
        <f>AVERAGE(D350:D362)</f>
        <v>5.0419124507775075E-2</v>
      </c>
      <c r="L369" s="43">
        <f t="shared" ref="L369:M369" si="184">AVERAGE(E350:E362)</f>
        <v>9.5549578545879019E-2</v>
      </c>
      <c r="M369" s="43">
        <f t="shared" si="184"/>
        <v>2.8161538461538464E-2</v>
      </c>
      <c r="N369" s="43">
        <f>AVERAGE(D363:D365)</f>
        <v>4.4333333333333336E-2</v>
      </c>
      <c r="O369" s="43">
        <f t="shared" ref="O369:P369" si="185">AVERAGE(E363:E365)</f>
        <v>6.3666666666666663E-2</v>
      </c>
      <c r="P369" s="43">
        <f t="shared" si="185"/>
        <v>2.8333333333333335E-2</v>
      </c>
    </row>
    <row r="370" spans="10:23">
      <c r="J370" t="s">
        <v>189</v>
      </c>
      <c r="K370" s="43">
        <f>MEDIAN(D350:D362)</f>
        <v>5.3321391389979454E-2</v>
      </c>
      <c r="L370" s="43">
        <f t="shared" ref="L370:M370" si="186">MEDIAN(E350:E362)</f>
        <v>9.5364430080555854E-2</v>
      </c>
      <c r="M370" s="43">
        <f t="shared" si="186"/>
        <v>2.7269999999999999E-2</v>
      </c>
      <c r="N370" s="43">
        <f>MEDIAN(D363:D365)</f>
        <v>4.4999999999999998E-2</v>
      </c>
      <c r="O370" s="43">
        <f t="shared" ref="O370:P370" si="187">MEDIAN(E363:E365)</f>
        <v>6.3E-2</v>
      </c>
      <c r="P370" s="43">
        <f t="shared" si="187"/>
        <v>2.9000000000000001E-2</v>
      </c>
    </row>
    <row r="371" spans="10:23">
      <c r="J371" t="s">
        <v>190</v>
      </c>
      <c r="K371" s="43">
        <f>MIN(D350:D365)</f>
        <v>-2.5258256909611275E-2</v>
      </c>
      <c r="L371" s="43">
        <f t="shared" ref="L371:M371" si="188">MIN(E350:E365)</f>
        <v>6.3E-2</v>
      </c>
      <c r="M371" s="43">
        <f t="shared" si="188"/>
        <v>-1.704E-2</v>
      </c>
      <c r="N371" s="43">
        <f>MIN(D363:D365)</f>
        <v>4.2999999999999997E-2</v>
      </c>
      <c r="O371" s="43">
        <f t="shared" ref="O371:P371" si="189">MIN(E363:E365)</f>
        <v>6.3E-2</v>
      </c>
      <c r="P371" s="43">
        <f t="shared" si="189"/>
        <v>2.7E-2</v>
      </c>
    </row>
    <row r="372" spans="10:23">
      <c r="J372" t="s">
        <v>191</v>
      </c>
      <c r="K372" s="43">
        <f>MAX(D350:D365)</f>
        <v>9.4276650994082167E-2</v>
      </c>
      <c r="L372" s="43">
        <f t="shared" ref="L372:M372" si="190">MAX(E350:E365)</f>
        <v>0.14231388035688355</v>
      </c>
      <c r="M372" s="43">
        <f t="shared" si="190"/>
        <v>4.4490000000000002E-2</v>
      </c>
      <c r="N372" s="43">
        <f>MAX(D363:D365)</f>
        <v>4.4999999999999998E-2</v>
      </c>
      <c r="O372" s="43">
        <f t="shared" ref="O372:P372" si="191">MAX(E363:E365)</f>
        <v>6.5000000000000002E-2</v>
      </c>
      <c r="P372" s="43">
        <f t="shared" si="191"/>
        <v>2.9000000000000001E-2</v>
      </c>
    </row>
    <row r="374" spans="10:23">
      <c r="J374" t="s">
        <v>373</v>
      </c>
      <c r="K374" s="33">
        <f>_xlfn.STDEV.S(D350:D362)</f>
        <v>2.7183252920185676E-2</v>
      </c>
      <c r="L374" s="33">
        <f t="shared" ref="L374:M374" si="192">_xlfn.STDEV.S(E350:E362)</f>
        <v>2.2930752846131455E-2</v>
      </c>
      <c r="M374" s="33">
        <f t="shared" si="192"/>
        <v>1.6543678473540796E-2</v>
      </c>
      <c r="N374" s="33">
        <f>_xlfn.STDEV.S(D363:D365)</f>
        <v>1.1547005383792527E-3</v>
      </c>
      <c r="O374" s="33">
        <f t="shared" ref="O374:P374" si="193">_xlfn.STDEV.S(E363:E365)</f>
        <v>1.1547005383792527E-3</v>
      </c>
      <c r="P374" s="33">
        <f t="shared" si="193"/>
        <v>1.1547005383792525E-3</v>
      </c>
    </row>
    <row r="375" spans="10:23">
      <c r="V375" s="203" t="s">
        <v>387</v>
      </c>
      <c r="W375" s="203"/>
    </row>
    <row r="376" spans="10:23">
      <c r="J376" s="138" t="s">
        <v>380</v>
      </c>
      <c r="O376" s="137" t="s">
        <v>386</v>
      </c>
      <c r="U376" s="45" t="s">
        <v>319</v>
      </c>
      <c r="V376" s="144" t="s">
        <v>263</v>
      </c>
      <c r="W376" s="144" t="s">
        <v>378</v>
      </c>
    </row>
    <row r="377" spans="10:23">
      <c r="J377" t="s">
        <v>381</v>
      </c>
      <c r="M377" s="149">
        <f>CORREL(D357:D362,Q357:Q362)</f>
        <v>-0.27620542097583889</v>
      </c>
      <c r="O377" s="137" t="s">
        <v>381</v>
      </c>
      <c r="S377" s="149">
        <f>CORREL(F357:F362,Q357:Q362)</f>
        <v>0.21118670900229966</v>
      </c>
      <c r="U377" s="45" t="s">
        <v>338</v>
      </c>
      <c r="V377" s="150">
        <f>M377</f>
        <v>-0.27620542097583889</v>
      </c>
      <c r="W377" s="151">
        <f>M378</f>
        <v>-0.55820711913041265</v>
      </c>
    </row>
    <row r="378" spans="10:23">
      <c r="J378" t="s">
        <v>382</v>
      </c>
      <c r="M378" s="149">
        <f>CORREL(D357:D362,R357:R362)</f>
        <v>-0.55820711913041265</v>
      </c>
      <c r="O378" s="137" t="s">
        <v>382</v>
      </c>
      <c r="S378" s="149">
        <f>CORREL(F357:F362,R357:R362)</f>
        <v>-0.48335623874699352</v>
      </c>
      <c r="U378" s="45" t="s">
        <v>339</v>
      </c>
      <c r="V378" s="152">
        <f>M381</f>
        <v>0.61503030026292893</v>
      </c>
      <c r="W378" s="153">
        <f>M382</f>
        <v>-0.16999092791233766</v>
      </c>
    </row>
    <row r="379" spans="10:23">
      <c r="J379" s="138"/>
      <c r="U379" s="45" t="s">
        <v>340</v>
      </c>
      <c r="V379" s="154">
        <f>S377</f>
        <v>0.21118670900229966</v>
      </c>
      <c r="W379" s="155">
        <f>S378</f>
        <v>-0.48335623874699352</v>
      </c>
    </row>
    <row r="380" spans="10:23">
      <c r="J380" s="138" t="s">
        <v>385</v>
      </c>
    </row>
    <row r="381" spans="10:23">
      <c r="J381" s="137" t="s">
        <v>381</v>
      </c>
      <c r="M381" s="149">
        <f>CORREL(E357:E362,Q357:Q362)</f>
        <v>0.61503030026292893</v>
      </c>
    </row>
    <row r="382" spans="10:23">
      <c r="J382" s="137" t="s">
        <v>382</v>
      </c>
      <c r="M382" s="149">
        <f>CORREL(E357:E362,R357:R362)</f>
        <v>-0.16999092791233766</v>
      </c>
    </row>
    <row r="400" spans="3:14">
      <c r="C400" s="168"/>
      <c r="D400" s="207" t="s">
        <v>388</v>
      </c>
      <c r="E400" s="208"/>
      <c r="F400" s="208"/>
      <c r="G400" s="209"/>
      <c r="H400" s="207" t="s">
        <v>219</v>
      </c>
      <c r="I400" s="208"/>
      <c r="J400" s="208"/>
      <c r="K400" s="209"/>
      <c r="L400" s="207" t="s">
        <v>389</v>
      </c>
      <c r="M400" s="208"/>
      <c r="N400" s="209"/>
    </row>
    <row r="401" spans="3:14" ht="28.8">
      <c r="C401" s="89" t="s">
        <v>194</v>
      </c>
      <c r="D401" s="169" t="s">
        <v>342</v>
      </c>
      <c r="E401" s="89" t="s">
        <v>372</v>
      </c>
      <c r="F401" s="89" t="s">
        <v>339</v>
      </c>
      <c r="G401" s="89" t="s">
        <v>344</v>
      </c>
      <c r="H401" s="169" t="s">
        <v>342</v>
      </c>
      <c r="I401" s="89" t="s">
        <v>372</v>
      </c>
      <c r="J401" s="89" t="s">
        <v>339</v>
      </c>
      <c r="K401" s="89" t="s">
        <v>344</v>
      </c>
      <c r="L401" s="89" t="s">
        <v>372</v>
      </c>
      <c r="M401" s="89" t="s">
        <v>339</v>
      </c>
      <c r="N401" s="89" t="s">
        <v>344</v>
      </c>
    </row>
    <row r="402" spans="3:14">
      <c r="C402" s="158">
        <f>C350</f>
        <v>2004</v>
      </c>
      <c r="D402" s="164">
        <v>15.703405999999999</v>
      </c>
      <c r="E402" s="164">
        <v>13.945696</v>
      </c>
      <c r="F402" s="164">
        <v>0.63280700000000001</v>
      </c>
      <c r="G402" s="164">
        <v>9.5203059999999997</v>
      </c>
      <c r="H402" s="157"/>
      <c r="I402" s="157"/>
      <c r="J402" s="157"/>
      <c r="K402" s="111"/>
      <c r="L402" s="161">
        <f>E402/$D402</f>
        <v>0.88806823182180994</v>
      </c>
      <c r="M402" s="161">
        <f>F402/$D402</f>
        <v>4.0297436110357208E-2</v>
      </c>
      <c r="N402" s="108">
        <f>G402/$D402</f>
        <v>0.60625739409654189</v>
      </c>
    </row>
    <row r="403" spans="3:14">
      <c r="C403" s="158">
        <f t="shared" ref="C403:C414" si="194">C351</f>
        <v>2005</v>
      </c>
      <c r="D403" s="165">
        <v>16.431055000000001</v>
      </c>
      <c r="E403" s="165">
        <v>14.657396</v>
      </c>
      <c r="F403" s="165">
        <v>0.43257000000000001</v>
      </c>
      <c r="G403" s="165">
        <v>9.634506</v>
      </c>
      <c r="H403" s="162">
        <f>D403/D402 - 1</f>
        <v>4.6337017587140039E-2</v>
      </c>
      <c r="I403" s="162">
        <f t="shared" ref="I403:I414" si="195">E403/E402 - 1</f>
        <v>5.1033666587884996E-2</v>
      </c>
      <c r="J403" s="162">
        <f t="shared" ref="J403:J414" si="196">F403/F402 - 1</f>
        <v>-0.31642665141188386</v>
      </c>
      <c r="K403" s="100">
        <f t="shared" ref="K403:K414" si="197">G403/G402 - 1</f>
        <v>1.1995412752489276E-2</v>
      </c>
      <c r="L403" s="162">
        <f t="shared" ref="L403:L414" si="198">E403/$D403</f>
        <v>0.89205446637480068</v>
      </c>
      <c r="M403" s="162">
        <f t="shared" ref="M403:M414" si="199">F403/$D403</f>
        <v>2.6326367966025308E-2</v>
      </c>
      <c r="N403" s="100">
        <f t="shared" ref="N403:N414" si="200">G403/$D403</f>
        <v>0.58635954903686949</v>
      </c>
    </row>
    <row r="404" spans="3:14">
      <c r="C404" s="158">
        <f t="shared" si="194"/>
        <v>2006</v>
      </c>
      <c r="D404" s="165">
        <v>17.546862999999998</v>
      </c>
      <c r="E404" s="165">
        <v>15.505995</v>
      </c>
      <c r="F404" s="165">
        <v>0.532914</v>
      </c>
      <c r="G404" s="165">
        <v>9.6562509999999993</v>
      </c>
      <c r="H404" s="162">
        <f t="shared" ref="H404:H414" si="201">D404/D403 - 1</f>
        <v>6.7908481835158963E-2</v>
      </c>
      <c r="I404" s="162">
        <f t="shared" si="195"/>
        <v>5.7895618021100104E-2</v>
      </c>
      <c r="J404" s="162">
        <f t="shared" si="196"/>
        <v>0.23197170400166445</v>
      </c>
      <c r="K404" s="100">
        <f t="shared" si="197"/>
        <v>2.2569916921530986E-3</v>
      </c>
      <c r="L404" s="162">
        <f t="shared" si="198"/>
        <v>0.88369043515071621</v>
      </c>
      <c r="M404" s="162">
        <f t="shared" si="199"/>
        <v>3.0370898775467732E-2</v>
      </c>
      <c r="N404" s="100">
        <f t="shared" si="200"/>
        <v>0.55031209852154206</v>
      </c>
    </row>
    <row r="405" spans="3:14">
      <c r="C405" s="158">
        <f t="shared" si="194"/>
        <v>2007</v>
      </c>
      <c r="D405" s="165">
        <v>20.972822000000001</v>
      </c>
      <c r="E405" s="165">
        <v>17.724627999999999</v>
      </c>
      <c r="F405" s="165">
        <v>0.78978300000000001</v>
      </c>
      <c r="G405" s="165">
        <v>10.492692</v>
      </c>
      <c r="H405" s="162">
        <f t="shared" si="201"/>
        <v>0.19524623860116774</v>
      </c>
      <c r="I405" s="162">
        <f t="shared" si="195"/>
        <v>0.14308227237271764</v>
      </c>
      <c r="J405" s="162">
        <f t="shared" si="196"/>
        <v>0.48200835406838638</v>
      </c>
      <c r="K405" s="100">
        <f t="shared" si="197"/>
        <v>8.6621712712314558E-2</v>
      </c>
      <c r="L405" s="162">
        <f t="shared" si="198"/>
        <v>0.84512365574837756</v>
      </c>
      <c r="M405" s="162">
        <f t="shared" si="199"/>
        <v>3.7657450199119605E-2</v>
      </c>
      <c r="N405" s="100">
        <f t="shared" si="200"/>
        <v>0.5002994828259163</v>
      </c>
    </row>
    <row r="406" spans="3:14">
      <c r="C406" s="158">
        <f t="shared" si="194"/>
        <v>2008</v>
      </c>
      <c r="D406" s="165">
        <v>22.052488</v>
      </c>
      <c r="E406" s="165">
        <v>19.140692999999999</v>
      </c>
      <c r="F406" s="165">
        <v>0.94986400000000004</v>
      </c>
      <c r="G406" s="165">
        <v>11.003492</v>
      </c>
      <c r="H406" s="162">
        <f t="shared" si="201"/>
        <v>5.1479290674378397E-2</v>
      </c>
      <c r="I406" s="162">
        <f t="shared" si="195"/>
        <v>7.9892508886505231E-2</v>
      </c>
      <c r="J406" s="162">
        <f t="shared" si="196"/>
        <v>0.20268985278234664</v>
      </c>
      <c r="K406" s="100">
        <f t="shared" si="197"/>
        <v>4.8681501372574321E-2</v>
      </c>
      <c r="L406" s="162">
        <f t="shared" si="198"/>
        <v>0.86796070357231336</v>
      </c>
      <c r="M406" s="162">
        <f t="shared" si="199"/>
        <v>4.3072872321708103E-2</v>
      </c>
      <c r="N406" s="100">
        <f t="shared" si="200"/>
        <v>0.49896827967891877</v>
      </c>
    </row>
    <row r="407" spans="3:14">
      <c r="C407" s="158">
        <f t="shared" si="194"/>
        <v>2009</v>
      </c>
      <c r="D407" s="165">
        <v>23.646191000000002</v>
      </c>
      <c r="E407" s="165">
        <v>20.929002000000001</v>
      </c>
      <c r="F407" s="165">
        <v>1.0197560000000001</v>
      </c>
      <c r="G407" s="165">
        <v>12.733082</v>
      </c>
      <c r="H407" s="162">
        <f t="shared" si="201"/>
        <v>7.2268625653486351E-2</v>
      </c>
      <c r="I407" s="162">
        <f t="shared" si="195"/>
        <v>9.3429689301218088E-2</v>
      </c>
      <c r="J407" s="162">
        <f t="shared" si="196"/>
        <v>7.3581060025435185E-2</v>
      </c>
      <c r="K407" s="100">
        <f t="shared" si="197"/>
        <v>0.15718555527645228</v>
      </c>
      <c r="L407" s="162">
        <f t="shared" si="198"/>
        <v>0.88508978042171782</v>
      </c>
      <c r="M407" s="162">
        <f t="shared" si="199"/>
        <v>4.3125592616586751E-2</v>
      </c>
      <c r="N407" s="100">
        <f t="shared" si="200"/>
        <v>0.53848342847268715</v>
      </c>
    </row>
    <row r="408" spans="3:14">
      <c r="C408" s="158">
        <f t="shared" si="194"/>
        <v>2010</v>
      </c>
      <c r="D408" s="165">
        <v>24.577196000000001</v>
      </c>
      <c r="E408" s="165">
        <v>21.887181999999999</v>
      </c>
      <c r="F408" s="165">
        <v>1.130261</v>
      </c>
      <c r="G408" s="165">
        <v>13.042004</v>
      </c>
      <c r="H408" s="162">
        <f t="shared" si="201"/>
        <v>3.9372303133303754E-2</v>
      </c>
      <c r="I408" s="162">
        <f t="shared" si="195"/>
        <v>4.57824028111804E-2</v>
      </c>
      <c r="J408" s="162">
        <f t="shared" si="196"/>
        <v>0.10836415770046948</v>
      </c>
      <c r="K408" s="100">
        <f t="shared" si="197"/>
        <v>2.4261368928590876E-2</v>
      </c>
      <c r="L408" s="162">
        <f t="shared" si="198"/>
        <v>0.89054837663336361</v>
      </c>
      <c r="M408" s="162">
        <f t="shared" si="199"/>
        <v>4.5988199793011372E-2</v>
      </c>
      <c r="N408" s="100">
        <f t="shared" si="200"/>
        <v>0.5306546767987691</v>
      </c>
    </row>
    <row r="409" spans="3:14">
      <c r="C409" s="158">
        <f t="shared" si="194"/>
        <v>2011</v>
      </c>
      <c r="D409" s="165">
        <v>24.714324000000001</v>
      </c>
      <c r="E409" s="165">
        <v>21.979178000000001</v>
      </c>
      <c r="F409" s="165">
        <v>1.2505360000000001</v>
      </c>
      <c r="G409" s="165">
        <v>13.372647000000001</v>
      </c>
      <c r="H409" s="162">
        <f t="shared" si="201"/>
        <v>5.5794810766858216E-3</v>
      </c>
      <c r="I409" s="162">
        <f t="shared" si="195"/>
        <v>4.2031907076938158E-3</v>
      </c>
      <c r="J409" s="162">
        <f t="shared" si="196"/>
        <v>0.10641347440989302</v>
      </c>
      <c r="K409" s="100">
        <f t="shared" si="197"/>
        <v>2.5352162137045831E-2</v>
      </c>
      <c r="L409" s="162">
        <f t="shared" si="198"/>
        <v>0.88932952404443677</v>
      </c>
      <c r="M409" s="162">
        <f t="shared" si="199"/>
        <v>5.059964415777668E-2</v>
      </c>
      <c r="N409" s="100">
        <f t="shared" si="200"/>
        <v>0.54108892478709913</v>
      </c>
    </row>
    <row r="410" spans="3:14">
      <c r="C410" s="158">
        <f t="shared" si="194"/>
        <v>2012</v>
      </c>
      <c r="D410" s="165">
        <v>25.032708</v>
      </c>
      <c r="E410" s="165">
        <v>22.778386999999999</v>
      </c>
      <c r="F410" s="165">
        <v>1.583318</v>
      </c>
      <c r="G410" s="165">
        <v>13.014268</v>
      </c>
      <c r="H410" s="162">
        <f t="shared" si="201"/>
        <v>1.2882569638562602E-2</v>
      </c>
      <c r="I410" s="162">
        <f t="shared" si="195"/>
        <v>3.6362096890065532E-2</v>
      </c>
      <c r="J410" s="162">
        <f t="shared" si="196"/>
        <v>0.26611149139249091</v>
      </c>
      <c r="K410" s="100">
        <f t="shared" si="197"/>
        <v>-2.6799406280596627E-2</v>
      </c>
      <c r="L410" s="162">
        <f t="shared" si="198"/>
        <v>0.90994498078274233</v>
      </c>
      <c r="M410" s="162">
        <f t="shared" si="199"/>
        <v>6.3249968800818512E-2</v>
      </c>
      <c r="N410" s="100">
        <f t="shared" si="200"/>
        <v>0.519890536812877</v>
      </c>
    </row>
    <row r="411" spans="3:14">
      <c r="C411" s="158">
        <f t="shared" si="194"/>
        <v>2013</v>
      </c>
      <c r="D411" s="165">
        <v>25.71546</v>
      </c>
      <c r="E411" s="165">
        <v>23.328292000000001</v>
      </c>
      <c r="F411" s="165">
        <v>1.791423</v>
      </c>
      <c r="G411" s="165">
        <v>13.178774000000001</v>
      </c>
      <c r="H411" s="162">
        <f t="shared" si="201"/>
        <v>2.7274396361752107E-2</v>
      </c>
      <c r="I411" s="162">
        <f t="shared" si="195"/>
        <v>2.4141525034235389E-2</v>
      </c>
      <c r="J411" s="162">
        <f t="shared" si="196"/>
        <v>0.13143600969609381</v>
      </c>
      <c r="K411" s="100">
        <f t="shared" si="197"/>
        <v>1.2640434329460604E-2</v>
      </c>
      <c r="L411" s="162">
        <f t="shared" si="198"/>
        <v>0.90716992812883768</v>
      </c>
      <c r="M411" s="162">
        <f t="shared" si="199"/>
        <v>6.9663268710728879E-2</v>
      </c>
      <c r="N411" s="100">
        <f t="shared" si="200"/>
        <v>0.51248447432011723</v>
      </c>
    </row>
    <row r="412" spans="3:14">
      <c r="C412" s="158">
        <f t="shared" si="194"/>
        <v>2014</v>
      </c>
      <c r="D412" s="165">
        <v>27.437315000000002</v>
      </c>
      <c r="E412" s="165">
        <v>24.808382000000002</v>
      </c>
      <c r="F412" s="165">
        <v>1.6133550000000001</v>
      </c>
      <c r="G412" s="165">
        <v>13.932967</v>
      </c>
      <c r="H412" s="162">
        <f t="shared" si="201"/>
        <v>6.6957970030479874E-2</v>
      </c>
      <c r="I412" s="162">
        <f t="shared" si="195"/>
        <v>6.3446136562419486E-2</v>
      </c>
      <c r="J412" s="162">
        <f t="shared" si="196"/>
        <v>-9.9400309139717313E-2</v>
      </c>
      <c r="K412" s="100">
        <f t="shared" si="197"/>
        <v>5.7227857462310183E-2</v>
      </c>
      <c r="L412" s="162">
        <f t="shared" si="198"/>
        <v>0.90418402821121524</v>
      </c>
      <c r="M412" s="162">
        <f t="shared" si="199"/>
        <v>5.8801489868815518E-2</v>
      </c>
      <c r="N412" s="100">
        <f t="shared" si="200"/>
        <v>0.50781087726696283</v>
      </c>
    </row>
    <row r="413" spans="3:14">
      <c r="C413" s="158">
        <f t="shared" si="194"/>
        <v>2015</v>
      </c>
      <c r="D413" s="165">
        <v>25.721250999999999</v>
      </c>
      <c r="E413" s="165">
        <v>23.361015999999999</v>
      </c>
      <c r="F413" s="165">
        <v>1.677163</v>
      </c>
      <c r="G413" s="165">
        <v>12.930754</v>
      </c>
      <c r="H413" s="162">
        <f t="shared" si="201"/>
        <v>-6.2544895519113353E-2</v>
      </c>
      <c r="I413" s="162">
        <f t="shared" si="195"/>
        <v>-5.8341813666042519E-2</v>
      </c>
      <c r="J413" s="162">
        <f t="shared" si="196"/>
        <v>3.9549882078029786E-2</v>
      </c>
      <c r="K413" s="100">
        <f t="shared" si="197"/>
        <v>-7.1931053881057694E-2</v>
      </c>
      <c r="L413" s="162">
        <f t="shared" si="198"/>
        <v>0.90823793912667783</v>
      </c>
      <c r="M413" s="162">
        <f t="shared" si="199"/>
        <v>6.5205343239331554E-2</v>
      </c>
      <c r="N413" s="100">
        <f t="shared" si="200"/>
        <v>0.50272648091649974</v>
      </c>
    </row>
    <row r="414" spans="3:14">
      <c r="C414" s="167">
        <f t="shared" si="194"/>
        <v>2016</v>
      </c>
      <c r="D414" s="166">
        <v>26.757391999999999</v>
      </c>
      <c r="E414" s="166">
        <v>24.781901999999999</v>
      </c>
      <c r="F414" s="166">
        <v>2.1249419999999999</v>
      </c>
      <c r="G414" s="166">
        <v>13.272961</v>
      </c>
      <c r="H414" s="163">
        <f t="shared" si="201"/>
        <v>4.0283460551743699E-2</v>
      </c>
      <c r="I414" s="163">
        <f t="shared" si="195"/>
        <v>6.0822953933167945E-2</v>
      </c>
      <c r="J414" s="163">
        <f t="shared" si="196"/>
        <v>0.26698597572209737</v>
      </c>
      <c r="K414" s="96">
        <f t="shared" si="197"/>
        <v>2.6464582034427364E-2</v>
      </c>
      <c r="L414" s="163">
        <f t="shared" si="198"/>
        <v>0.92617030837684033</v>
      </c>
      <c r="M414" s="163">
        <f t="shared" si="199"/>
        <v>7.9415138814724548E-2</v>
      </c>
      <c r="N414" s="96">
        <f t="shared" si="200"/>
        <v>0.49604838169579457</v>
      </c>
    </row>
  </sheetData>
  <mergeCells count="9">
    <mergeCell ref="V375:W375"/>
    <mergeCell ref="G348:J348"/>
    <mergeCell ref="D400:G400"/>
    <mergeCell ref="H400:K400"/>
    <mergeCell ref="L400:N400"/>
    <mergeCell ref="D348:F348"/>
    <mergeCell ref="K348:N348"/>
    <mergeCell ref="K367:M367"/>
    <mergeCell ref="N367:P367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78"/>
  <sheetViews>
    <sheetView showGridLines="0" topLeftCell="A6" workbookViewId="0">
      <selection activeCell="H66" sqref="H66"/>
    </sheetView>
  </sheetViews>
  <sheetFormatPr defaultRowHeight="14.4"/>
  <cols>
    <col min="1" max="1" width="4.5546875" customWidth="1"/>
    <col min="2" max="2" width="25" customWidth="1"/>
    <col min="3" max="3" width="10" customWidth="1"/>
    <col min="7" max="7" width="9.5546875" bestFit="1" customWidth="1"/>
  </cols>
  <sheetData>
    <row r="2" spans="2:10">
      <c r="B2" s="4" t="s">
        <v>390</v>
      </c>
      <c r="C2" s="2"/>
      <c r="D2" s="3"/>
      <c r="F2" s="138" t="s">
        <v>130</v>
      </c>
      <c r="G2" s="171">
        <v>42876</v>
      </c>
    </row>
    <row r="4" spans="2:10">
      <c r="B4" t="s">
        <v>391</v>
      </c>
      <c r="C4" s="14">
        <v>5.8</v>
      </c>
      <c r="E4" t="s">
        <v>446</v>
      </c>
      <c r="G4" s="176">
        <v>5688</v>
      </c>
    </row>
    <row r="5" spans="2:10">
      <c r="B5" t="s">
        <v>392</v>
      </c>
      <c r="C5" s="14">
        <v>11.39</v>
      </c>
    </row>
    <row r="6" spans="2:10">
      <c r="B6" t="s">
        <v>187</v>
      </c>
      <c r="C6" s="170">
        <v>1.5900000000000001E-2</v>
      </c>
    </row>
    <row r="7" spans="2:10">
      <c r="B7" t="s">
        <v>393</v>
      </c>
      <c r="C7" s="14">
        <v>0.51</v>
      </c>
    </row>
    <row r="8" spans="2:10">
      <c r="B8" s="13" t="s">
        <v>394</v>
      </c>
      <c r="C8" s="172">
        <v>32877</v>
      </c>
    </row>
    <row r="10" spans="2:10">
      <c r="B10" s="4" t="s">
        <v>395</v>
      </c>
      <c r="C10" s="3"/>
    </row>
    <row r="12" spans="2:10">
      <c r="B12" t="s">
        <v>399</v>
      </c>
      <c r="C12" s="175">
        <v>0.1</v>
      </c>
      <c r="E12" t="s">
        <v>397</v>
      </c>
      <c r="G12" s="173">
        <v>0.03</v>
      </c>
      <c r="I12" t="s">
        <v>403</v>
      </c>
      <c r="J12" s="176">
        <f>Analysis!F142</f>
        <v>5454</v>
      </c>
    </row>
    <row r="13" spans="2:10">
      <c r="B13" t="s">
        <v>400</v>
      </c>
      <c r="C13" s="170">
        <f>Analysis!F198</f>
        <v>4.2533518261673599E-2</v>
      </c>
      <c r="E13" t="s">
        <v>398</v>
      </c>
      <c r="G13" s="174">
        <f>Analysis!K83</f>
        <v>0.23645320197044334</v>
      </c>
      <c r="I13" t="s">
        <v>404</v>
      </c>
      <c r="J13" s="176">
        <f>Analysis!F191</f>
        <v>4326</v>
      </c>
    </row>
    <row r="14" spans="2:10">
      <c r="B14" t="s">
        <v>401</v>
      </c>
      <c r="C14" s="174">
        <v>0.24</v>
      </c>
      <c r="E14" t="s">
        <v>402</v>
      </c>
      <c r="G14" s="174">
        <f>Analysis!K87</f>
        <v>0.11609941782355575</v>
      </c>
    </row>
    <row r="15" spans="2:10">
      <c r="B15" t="s">
        <v>436</v>
      </c>
      <c r="C15" s="174">
        <f>Analysis!F238</f>
        <v>0.17882683642677027</v>
      </c>
      <c r="E15" t="s">
        <v>416</v>
      </c>
      <c r="G15" s="174">
        <f>Analysis!K85</f>
        <v>0.15640394088669951</v>
      </c>
    </row>
    <row r="16" spans="2:10">
      <c r="B16" t="s">
        <v>396</v>
      </c>
      <c r="C16" s="170">
        <f>C12*(1-C15) + C13*(1-C14)*C15</f>
        <v>8.7897978587077846E-2</v>
      </c>
      <c r="E16" t="s">
        <v>434</v>
      </c>
      <c r="G16" s="173">
        <v>0.03</v>
      </c>
    </row>
    <row r="17" spans="2:13" s="137" customFormat="1"/>
    <row r="18" spans="2:13" s="137" customFormat="1"/>
    <row r="19" spans="2:13">
      <c r="B19" s="138" t="s">
        <v>405</v>
      </c>
    </row>
    <row r="21" spans="2:13">
      <c r="C21" s="138">
        <v>2013</v>
      </c>
      <c r="D21" s="138">
        <f>C21+1</f>
        <v>2014</v>
      </c>
      <c r="E21" s="138">
        <f t="shared" ref="E21:F21" si="0">D21+1</f>
        <v>2015</v>
      </c>
      <c r="F21" s="138">
        <f t="shared" si="0"/>
        <v>2016</v>
      </c>
      <c r="G21" s="136" t="s">
        <v>188</v>
      </c>
      <c r="H21" s="136" t="s">
        <v>189</v>
      </c>
      <c r="J21" s="138">
        <v>2017</v>
      </c>
      <c r="K21" s="138">
        <f>J21+1</f>
        <v>2018</v>
      </c>
      <c r="L21" s="138">
        <f t="shared" ref="L21:M21" si="1">K21+1</f>
        <v>2019</v>
      </c>
      <c r="M21" s="138">
        <f t="shared" si="1"/>
        <v>2020</v>
      </c>
    </row>
    <row r="22" spans="2:13">
      <c r="B22" s="137" t="s">
        <v>406</v>
      </c>
      <c r="C22">
        <f>'Hard Input'!C12</f>
        <v>384</v>
      </c>
      <c r="D22" s="137">
        <f>'Hard Input'!D12</f>
        <v>642</v>
      </c>
      <c r="E22" s="137">
        <f>'Hard Input'!E12</f>
        <v>947</v>
      </c>
      <c r="F22" s="137">
        <f>'Hard Input'!F12</f>
        <v>300</v>
      </c>
    </row>
    <row r="23" spans="2:13">
      <c r="B23" s="137" t="s">
        <v>409</v>
      </c>
      <c r="C23" s="137">
        <f>'Hard Input'!C16</f>
        <v>88</v>
      </c>
      <c r="D23" s="137">
        <f>'Hard Input'!D16</f>
        <v>100</v>
      </c>
      <c r="E23" s="137">
        <f>'Hard Input'!E16</f>
        <v>120</v>
      </c>
      <c r="F23" s="137">
        <f>'Hard Input'!F16</f>
        <v>98</v>
      </c>
    </row>
    <row r="24" spans="2:13">
      <c r="B24" t="s">
        <v>408</v>
      </c>
      <c r="C24">
        <f>'Hard Input'!C36</f>
        <v>415</v>
      </c>
      <c r="D24" s="137">
        <f>'Hard Input'!D36</f>
        <v>431</v>
      </c>
      <c r="E24" s="137">
        <f>'Hard Input'!E36</f>
        <v>503</v>
      </c>
      <c r="F24" s="137">
        <f>'Hard Input'!F36</f>
        <v>442</v>
      </c>
    </row>
    <row r="25" spans="2:13">
      <c r="G25" s="20"/>
      <c r="H25" s="20"/>
    </row>
    <row r="26" spans="2:13">
      <c r="B26" t="s">
        <v>405</v>
      </c>
      <c r="C26">
        <f>C24-C22-C23</f>
        <v>-57</v>
      </c>
      <c r="D26" s="137">
        <f t="shared" ref="D26:F26" si="2">D24-D22-D23</f>
        <v>-311</v>
      </c>
      <c r="E26" s="137">
        <f t="shared" si="2"/>
        <v>-564</v>
      </c>
      <c r="F26" s="137">
        <f t="shared" si="2"/>
        <v>44</v>
      </c>
      <c r="G26" s="20">
        <f>AVERAGE(C26:F26)</f>
        <v>-222</v>
      </c>
      <c r="H26" s="20">
        <f>MEDIAN(C26:F26)</f>
        <v>-184</v>
      </c>
    </row>
    <row r="27" spans="2:13">
      <c r="G27" s="20"/>
      <c r="H27" s="20"/>
    </row>
    <row r="28" spans="2:13">
      <c r="B28" s="138" t="s">
        <v>410</v>
      </c>
      <c r="G28" s="20"/>
      <c r="H28" s="20"/>
    </row>
    <row r="29" spans="2:13">
      <c r="B29" t="s">
        <v>268</v>
      </c>
      <c r="C29" s="20">
        <f>Analysis!C170</f>
        <v>6273</v>
      </c>
      <c r="D29" s="20">
        <f>Analysis!D170</f>
        <v>7611</v>
      </c>
      <c r="E29" s="20">
        <f>Analysis!E170</f>
        <v>10660</v>
      </c>
      <c r="F29" s="20">
        <f>Analysis!F170</f>
        <v>12343</v>
      </c>
      <c r="G29" s="20">
        <f>AVERAGE(C29:F29)</f>
        <v>9221.75</v>
      </c>
      <c r="H29" s="20">
        <f>MEDIAN(C29:F29)</f>
        <v>9135.5</v>
      </c>
      <c r="J29" s="20">
        <f>F29+J39-J33</f>
        <v>12200.680466911332</v>
      </c>
      <c r="K29" s="20">
        <f>J29+K39-K33</f>
        <v>11871.366795937323</v>
      </c>
      <c r="L29" s="20">
        <f t="shared" ref="L29:M29" si="3">K29+L39-L33</f>
        <v>11562.143206660754</v>
      </c>
      <c r="M29" s="20">
        <f t="shared" si="3"/>
        <v>11271.784085272709</v>
      </c>
    </row>
    <row r="30" spans="2:13">
      <c r="B30" t="s">
        <v>411</v>
      </c>
      <c r="C30" s="20">
        <f>'Hard Input'!C32</f>
        <v>4387</v>
      </c>
      <c r="D30" s="20">
        <f>'Hard Input'!D32</f>
        <v>4482</v>
      </c>
      <c r="E30" s="20">
        <f>'Hard Input'!E32</f>
        <v>5367</v>
      </c>
      <c r="F30" s="20">
        <f>'Hard Input'!F32</f>
        <v>5036</v>
      </c>
      <c r="G30" s="20">
        <f>AVERAGE(C30:F30)</f>
        <v>4818</v>
      </c>
      <c r="H30" s="20">
        <f>MEDIAN(C30:F30)</f>
        <v>4759</v>
      </c>
      <c r="J30" s="20">
        <f>H30-J34</f>
        <v>4668.0584270629342</v>
      </c>
      <c r="K30" s="20">
        <f>J30-K34</f>
        <v>4578.8546918414113</v>
      </c>
      <c r="L30" s="20">
        <f t="shared" ref="L30:M30" si="4">K30-L34</f>
        <v>4491.3555853219068</v>
      </c>
      <c r="M30" s="20">
        <f t="shared" si="4"/>
        <v>4405.52853309479</v>
      </c>
    </row>
    <row r="31" spans="2:13">
      <c r="B31" t="s">
        <v>412</v>
      </c>
      <c r="C31" s="20">
        <f>SUM(C29:C30)</f>
        <v>10660</v>
      </c>
      <c r="D31" s="20">
        <f t="shared" ref="D31:F31" si="5">SUM(D29:D30)</f>
        <v>12093</v>
      </c>
      <c r="E31" s="20">
        <f t="shared" si="5"/>
        <v>16027</v>
      </c>
      <c r="F31" s="20">
        <f t="shared" si="5"/>
        <v>17379</v>
      </c>
      <c r="G31" s="20">
        <f>AVERAGE(C31:F31)</f>
        <v>14039.75</v>
      </c>
      <c r="H31" s="20">
        <f>MEDIAN(C31:F31)</f>
        <v>14060</v>
      </c>
    </row>
    <row r="32" spans="2:13">
      <c r="G32" s="20"/>
      <c r="H32" s="20"/>
    </row>
    <row r="33" spans="2:13">
      <c r="B33" t="s">
        <v>63</v>
      </c>
      <c r="C33" s="20">
        <f>-Analysis!C61</f>
        <v>440</v>
      </c>
      <c r="D33" s="20">
        <f>-Analysis!D61</f>
        <v>511</v>
      </c>
      <c r="E33" s="20">
        <f>-Analysis!E61</f>
        <v>567</v>
      </c>
      <c r="F33" s="20">
        <f>-Analysis!F61</f>
        <v>661</v>
      </c>
      <c r="G33" s="20">
        <f>AVERAGE(C33:F33)</f>
        <v>544.75</v>
      </c>
      <c r="H33" s="20">
        <f>MEDIAN(C33:F33)</f>
        <v>539</v>
      </c>
      <c r="J33" s="85">
        <f>J36*H29</f>
        <v>557.31953308866787</v>
      </c>
      <c r="K33" s="85">
        <f>J29*K36</f>
        <v>744.31367097400835</v>
      </c>
      <c r="L33" s="85">
        <f t="shared" ref="L33:M33" si="6">K29*L36</f>
        <v>724.2235892765699</v>
      </c>
      <c r="M33" s="85">
        <f t="shared" si="6"/>
        <v>705.35912138804497</v>
      </c>
    </row>
    <row r="34" spans="2:13">
      <c r="B34" t="s">
        <v>413</v>
      </c>
      <c r="C34" s="20">
        <f>-Analysis!C62</f>
        <v>75</v>
      </c>
      <c r="D34" s="20">
        <f>-Analysis!D62</f>
        <v>79</v>
      </c>
      <c r="E34" s="20">
        <f>-Analysis!E62</f>
        <v>96</v>
      </c>
      <c r="F34" s="20">
        <f>-Analysis!F62</f>
        <v>120</v>
      </c>
      <c r="G34" s="20">
        <f>AVERAGE(C34:F34)</f>
        <v>92.5</v>
      </c>
      <c r="H34" s="20">
        <f>MEDIAN(C34:F34)</f>
        <v>87.5</v>
      </c>
      <c r="J34" s="85">
        <f>J37*H30</f>
        <v>90.941572937065786</v>
      </c>
      <c r="K34" s="85">
        <f>J30*K37</f>
        <v>89.203735221523104</v>
      </c>
      <c r="L34" s="85">
        <f t="shared" ref="L34:M34" si="7">K30*L37</f>
        <v>87.499106519504437</v>
      </c>
      <c r="M34" s="85">
        <f t="shared" si="7"/>
        <v>85.827052227117036</v>
      </c>
    </row>
    <row r="36" spans="2:13">
      <c r="B36" t="s">
        <v>414</v>
      </c>
      <c r="C36" s="33">
        <f>C33/C29</f>
        <v>7.0141877889367127E-2</v>
      </c>
      <c r="D36" s="33">
        <f t="shared" ref="D36:F36" si="8">D33/D29</f>
        <v>6.7139666272500328E-2</v>
      </c>
      <c r="E36" s="33">
        <f t="shared" si="8"/>
        <v>5.3189493433395872E-2</v>
      </c>
      <c r="F36" s="33">
        <f t="shared" si="8"/>
        <v>5.3552620918739365E-2</v>
      </c>
      <c r="G36" s="33">
        <f>AVERAGE(C36:F36)</f>
        <v>6.100591462850067E-2</v>
      </c>
      <c r="H36" s="33">
        <f>MEDIAN(C36:F36)</f>
        <v>6.034614359561985E-2</v>
      </c>
      <c r="J36" s="33">
        <f>G36</f>
        <v>6.100591462850067E-2</v>
      </c>
      <c r="K36" s="33">
        <f>J36</f>
        <v>6.100591462850067E-2</v>
      </c>
      <c r="L36" s="33">
        <f t="shared" ref="L36:M36" si="9">K36</f>
        <v>6.100591462850067E-2</v>
      </c>
      <c r="M36" s="33">
        <f t="shared" si="9"/>
        <v>6.100591462850067E-2</v>
      </c>
    </row>
    <row r="37" spans="2:13">
      <c r="B37" t="s">
        <v>415</v>
      </c>
      <c r="C37" s="33">
        <f>C34/C30</f>
        <v>1.7095965352176886E-2</v>
      </c>
      <c r="D37" s="33">
        <f t="shared" ref="D37:F37" si="10">D34/D30</f>
        <v>1.7626059794734493E-2</v>
      </c>
      <c r="E37" s="33">
        <f t="shared" si="10"/>
        <v>1.7887087758524316E-2</v>
      </c>
      <c r="F37" s="33">
        <f t="shared" si="10"/>
        <v>2.3828435266084195E-2</v>
      </c>
      <c r="G37" s="33">
        <f>AVERAGE(C37:F37)</f>
        <v>1.9109387042879972E-2</v>
      </c>
      <c r="H37" s="33">
        <f>MEDIAN(C37:F37)</f>
        <v>1.7756573776629404E-2</v>
      </c>
      <c r="J37" s="33">
        <f>G37</f>
        <v>1.9109387042879972E-2</v>
      </c>
      <c r="K37" s="33">
        <f>J37</f>
        <v>1.9109387042879972E-2</v>
      </c>
      <c r="L37" s="33">
        <f t="shared" ref="L37:M37" si="11">K37</f>
        <v>1.9109387042879972E-2</v>
      </c>
      <c r="M37" s="33">
        <f t="shared" si="11"/>
        <v>1.9109387042879972E-2</v>
      </c>
    </row>
    <row r="38" spans="2:13" s="137" customFormat="1">
      <c r="C38" s="33"/>
      <c r="D38" s="33"/>
      <c r="E38" s="33"/>
      <c r="F38" s="33"/>
      <c r="G38" s="33"/>
      <c r="H38" s="33"/>
      <c r="J38" s="33"/>
      <c r="K38" s="33"/>
      <c r="L38" s="33"/>
      <c r="M38" s="33"/>
    </row>
    <row r="39" spans="2:13" s="137" customFormat="1">
      <c r="B39" s="137" t="s">
        <v>331</v>
      </c>
      <c r="C39" s="177">
        <f>Analysis!C169</f>
        <v>1416</v>
      </c>
      <c r="D39" s="177">
        <f>Analysis!D169</f>
        <v>1827</v>
      </c>
      <c r="E39" s="177">
        <f>Analysis!E169</f>
        <v>2531</v>
      </c>
      <c r="F39" s="177">
        <f>Analysis!F169</f>
        <v>3117</v>
      </c>
      <c r="G39" s="33"/>
      <c r="H39" s="33"/>
      <c r="J39" s="179">
        <f>C44</f>
        <v>415</v>
      </c>
      <c r="K39" s="179">
        <f>J39</f>
        <v>415</v>
      </c>
      <c r="L39" s="179">
        <f t="shared" ref="L39:M39" si="12">K39</f>
        <v>415</v>
      </c>
      <c r="M39" s="179">
        <f t="shared" si="12"/>
        <v>415</v>
      </c>
    </row>
    <row r="40" spans="2:13" s="137" customFormat="1">
      <c r="C40" s="33"/>
      <c r="D40" s="33"/>
      <c r="E40" s="33"/>
      <c r="F40" s="33"/>
      <c r="G40" s="33"/>
      <c r="H40" s="33"/>
      <c r="J40" s="33"/>
      <c r="K40" s="33"/>
      <c r="L40" s="33"/>
      <c r="M40" s="33"/>
    </row>
    <row r="41" spans="2:13" s="137" customFormat="1">
      <c r="B41" s="137" t="s">
        <v>424</v>
      </c>
      <c r="C41" s="178">
        <v>10380</v>
      </c>
      <c r="D41" s="33"/>
      <c r="E41" s="33"/>
      <c r="F41" s="33"/>
      <c r="G41" s="33"/>
      <c r="H41" s="33"/>
      <c r="J41" s="33"/>
      <c r="K41" s="33"/>
      <c r="L41" s="33"/>
      <c r="M41" s="33"/>
    </row>
    <row r="42" spans="2:13" s="137" customFormat="1">
      <c r="B42" s="137" t="s">
        <v>425</v>
      </c>
      <c r="C42" s="178">
        <f>SUM(D39:F39)</f>
        <v>7475</v>
      </c>
      <c r="D42" s="33" t="s">
        <v>426</v>
      </c>
      <c r="E42" s="33"/>
      <c r="F42" s="33"/>
      <c r="G42" s="33"/>
      <c r="H42" s="33"/>
      <c r="J42" s="33"/>
      <c r="K42" s="33"/>
      <c r="L42" s="33"/>
      <c r="M42" s="33"/>
    </row>
    <row r="43" spans="2:13" s="137" customFormat="1">
      <c r="B43" s="137" t="s">
        <v>427</v>
      </c>
      <c r="C43" s="178">
        <f>C41-C42</f>
        <v>2905</v>
      </c>
      <c r="D43" s="33"/>
      <c r="E43" s="33"/>
      <c r="F43" s="33"/>
      <c r="G43" s="33"/>
      <c r="H43" s="33"/>
      <c r="J43" s="33"/>
      <c r="K43" s="33"/>
      <c r="L43" s="33"/>
      <c r="M43" s="33"/>
    </row>
    <row r="44" spans="2:13" s="137" customFormat="1">
      <c r="B44" s="137" t="s">
        <v>431</v>
      </c>
      <c r="C44" s="178">
        <f>C43/7</f>
        <v>415</v>
      </c>
      <c r="D44" s="33"/>
      <c r="E44" s="33"/>
      <c r="F44" s="33"/>
      <c r="G44" s="33"/>
      <c r="H44" s="33"/>
      <c r="J44" s="33"/>
      <c r="K44" s="33"/>
      <c r="L44" s="33"/>
      <c r="M44" s="33"/>
    </row>
    <row r="45" spans="2:13" s="137" customFormat="1">
      <c r="C45" s="178"/>
      <c r="D45" s="33"/>
      <c r="E45" s="33"/>
      <c r="F45" s="33"/>
      <c r="G45" s="33"/>
      <c r="H45" s="33"/>
      <c r="J45" s="33"/>
      <c r="K45" s="33"/>
      <c r="L45" s="33"/>
      <c r="M45" s="33"/>
    </row>
    <row r="47" spans="2:13">
      <c r="C47" s="203" t="s">
        <v>418</v>
      </c>
      <c r="D47" s="203"/>
      <c r="E47" s="203"/>
      <c r="F47" s="203"/>
      <c r="G47" s="203" t="s">
        <v>417</v>
      </c>
      <c r="H47" s="203"/>
      <c r="I47" s="203"/>
      <c r="J47" s="203"/>
    </row>
    <row r="48" spans="2:13">
      <c r="B48" s="45" t="s">
        <v>194</v>
      </c>
      <c r="C48" s="45">
        <v>2013</v>
      </c>
      <c r="D48" s="45">
        <f>C48+1</f>
        <v>2014</v>
      </c>
      <c r="E48" s="45">
        <f t="shared" ref="E48:F48" si="13">D48+1</f>
        <v>2015</v>
      </c>
      <c r="F48" s="45">
        <f t="shared" si="13"/>
        <v>2016</v>
      </c>
      <c r="G48" s="45">
        <v>2017</v>
      </c>
      <c r="H48" s="45">
        <v>2018</v>
      </c>
      <c r="I48" s="45">
        <v>2019</v>
      </c>
      <c r="J48" s="45">
        <v>2020</v>
      </c>
      <c r="K48" s="137"/>
    </row>
    <row r="49" spans="2:10" hidden="1">
      <c r="B49" t="s">
        <v>263</v>
      </c>
      <c r="C49" s="20">
        <f>Analysis!H50</f>
        <v>8327</v>
      </c>
      <c r="D49" s="20">
        <f>Analysis!I50</f>
        <v>8229</v>
      </c>
      <c r="E49" s="20">
        <f>Analysis!J50</f>
        <v>8396</v>
      </c>
      <c r="F49" s="20">
        <f>Analysis!K50</f>
        <v>8932</v>
      </c>
      <c r="G49" s="20">
        <f>F49*(1+$G$12)</f>
        <v>9199.9600000000009</v>
      </c>
      <c r="H49" s="20">
        <f t="shared" ref="H49:J49" si="14">G49*(1+$G$12)</f>
        <v>9475.9588000000003</v>
      </c>
      <c r="I49" s="20">
        <f t="shared" si="14"/>
        <v>9760.2375640000009</v>
      </c>
      <c r="J49" s="20">
        <f t="shared" si="14"/>
        <v>10053.044690920002</v>
      </c>
    </row>
    <row r="50" spans="2:10" s="138" customFormat="1" hidden="1">
      <c r="B50" s="138" t="s">
        <v>209</v>
      </c>
      <c r="C50" s="49">
        <f>Analysis!H63</f>
        <v>1596</v>
      </c>
      <c r="D50" s="49">
        <f>Analysis!I63</f>
        <v>1329</v>
      </c>
      <c r="E50" s="49">
        <f>Analysis!J63</f>
        <v>926</v>
      </c>
      <c r="F50" s="49">
        <f>Analysis!K63</f>
        <v>1397</v>
      </c>
      <c r="G50" s="49">
        <f>G49*G51</f>
        <v>1438.91</v>
      </c>
      <c r="H50" s="49">
        <f t="shared" ref="H50:J50" si="15">H49*H51</f>
        <v>1482.0773000000002</v>
      </c>
      <c r="I50" s="49">
        <f t="shared" si="15"/>
        <v>1526.5396190000001</v>
      </c>
      <c r="J50" s="49">
        <f t="shared" si="15"/>
        <v>1572.3358075700003</v>
      </c>
    </row>
    <row r="51" spans="2:10" hidden="1">
      <c r="B51" t="s">
        <v>419</v>
      </c>
      <c r="C51" s="70">
        <f>C50/C49</f>
        <v>0.19166566590608863</v>
      </c>
      <c r="D51" s="70">
        <f t="shared" ref="D51:F51" si="16">D50/D49</f>
        <v>0.16150200510390084</v>
      </c>
      <c r="E51" s="70">
        <f t="shared" si="16"/>
        <v>0.11029061457837065</v>
      </c>
      <c r="F51" s="70">
        <f t="shared" si="16"/>
        <v>0.15640394088669951</v>
      </c>
      <c r="G51" s="142">
        <f>G15</f>
        <v>0.15640394088669951</v>
      </c>
      <c r="H51" s="142">
        <f>G51</f>
        <v>0.15640394088669951</v>
      </c>
      <c r="I51" s="142">
        <f t="shared" ref="I51:J51" si="17">H51</f>
        <v>0.15640394088669951</v>
      </c>
      <c r="J51" s="142">
        <f t="shared" si="17"/>
        <v>0.15640394088669951</v>
      </c>
    </row>
    <row r="52" spans="2:10" s="35" customFormat="1" hidden="1">
      <c r="B52" s="181" t="s">
        <v>428</v>
      </c>
      <c r="C52" s="182"/>
      <c r="D52" s="182"/>
      <c r="E52" s="182"/>
      <c r="F52" s="182"/>
      <c r="G52" s="183">
        <f>-G50*$C$14</f>
        <v>-345.33839999999998</v>
      </c>
      <c r="H52" s="183">
        <f t="shared" ref="H52:J52" si="18">-H50*$C$14</f>
        <v>-355.69855200000001</v>
      </c>
      <c r="I52" s="183">
        <f t="shared" si="18"/>
        <v>-366.36950856000004</v>
      </c>
      <c r="J52" s="183">
        <f t="shared" si="18"/>
        <v>-377.36059381680008</v>
      </c>
    </row>
    <row r="53" spans="2:10" s="138" customFormat="1" hidden="1">
      <c r="B53" s="138" t="s">
        <v>429</v>
      </c>
      <c r="C53" s="180"/>
      <c r="D53" s="180"/>
      <c r="E53" s="180"/>
      <c r="F53" s="180"/>
      <c r="G53" s="86">
        <f>G50+G52</f>
        <v>1093.5716000000002</v>
      </c>
      <c r="H53" s="86">
        <f t="shared" ref="H53:J53" si="19">H50+H52</f>
        <v>1126.3787480000001</v>
      </c>
      <c r="I53" s="86">
        <f t="shared" si="19"/>
        <v>1160.1701104400001</v>
      </c>
      <c r="J53" s="86">
        <f t="shared" si="19"/>
        <v>1194.9752137532003</v>
      </c>
    </row>
    <row r="54" spans="2:10" hidden="1">
      <c r="B54" t="s">
        <v>420</v>
      </c>
      <c r="G54" s="85">
        <f>J33</f>
        <v>557.31953308866787</v>
      </c>
      <c r="H54" s="85">
        <f t="shared" ref="H54:J54" si="20">K33</f>
        <v>744.31367097400835</v>
      </c>
      <c r="I54" s="85">
        <f t="shared" si="20"/>
        <v>724.2235892765699</v>
      </c>
      <c r="J54" s="85">
        <f t="shared" si="20"/>
        <v>705.35912138804497</v>
      </c>
    </row>
    <row r="55" spans="2:10" hidden="1">
      <c r="B55" t="s">
        <v>422</v>
      </c>
      <c r="G55" s="43">
        <f>G36</f>
        <v>6.100591462850067E-2</v>
      </c>
      <c r="H55" s="43">
        <f>G55</f>
        <v>6.100591462850067E-2</v>
      </c>
      <c r="I55" s="43">
        <f t="shared" ref="I55:J55" si="21">H55</f>
        <v>6.100591462850067E-2</v>
      </c>
      <c r="J55" s="43">
        <f t="shared" si="21"/>
        <v>6.100591462850067E-2</v>
      </c>
    </row>
    <row r="56" spans="2:10" hidden="1">
      <c r="B56" t="s">
        <v>421</v>
      </c>
      <c r="G56" s="85">
        <f>J34</f>
        <v>90.941572937065786</v>
      </c>
      <c r="H56" s="85">
        <f t="shared" ref="H56:J56" si="22">K34</f>
        <v>89.203735221523104</v>
      </c>
      <c r="I56" s="85">
        <f t="shared" si="22"/>
        <v>87.499106519504437</v>
      </c>
      <c r="J56" s="85">
        <f t="shared" si="22"/>
        <v>85.827052227117036</v>
      </c>
    </row>
    <row r="57" spans="2:10" hidden="1">
      <c r="B57" s="137" t="s">
        <v>423</v>
      </c>
      <c r="G57" s="43">
        <f>G37</f>
        <v>1.9109387042879972E-2</v>
      </c>
      <c r="H57" s="43">
        <f>G57</f>
        <v>1.9109387042879972E-2</v>
      </c>
      <c r="I57" s="43">
        <f t="shared" ref="I57:J57" si="23">H57</f>
        <v>1.9109387042879972E-2</v>
      </c>
      <c r="J57" s="43">
        <f t="shared" si="23"/>
        <v>1.9109387042879972E-2</v>
      </c>
    </row>
    <row r="58" spans="2:10" hidden="1">
      <c r="B58" t="s">
        <v>430</v>
      </c>
      <c r="G58" s="85">
        <f>-J39</f>
        <v>-415</v>
      </c>
      <c r="H58" s="85">
        <f t="shared" ref="H58:J58" si="24">-K39</f>
        <v>-415</v>
      </c>
      <c r="I58" s="85">
        <f t="shared" si="24"/>
        <v>-415</v>
      </c>
      <c r="J58" s="85">
        <f t="shared" si="24"/>
        <v>-415</v>
      </c>
    </row>
    <row r="59" spans="2:10" hidden="1">
      <c r="B59" t="s">
        <v>432</v>
      </c>
      <c r="G59">
        <v>0</v>
      </c>
      <c r="H59" s="137">
        <v>0</v>
      </c>
      <c r="I59" s="137">
        <v>0</v>
      </c>
      <c r="J59" s="137">
        <v>0</v>
      </c>
    </row>
    <row r="60" spans="2:10" s="138" customFormat="1">
      <c r="B60" s="109" t="s">
        <v>433</v>
      </c>
      <c r="C60" s="185"/>
      <c r="D60" s="185"/>
      <c r="E60" s="185"/>
      <c r="F60" s="185"/>
      <c r="G60" s="186">
        <f>G53+SUM(G54,G56,G58,G59)</f>
        <v>1326.8327060257338</v>
      </c>
      <c r="H60" s="186">
        <f t="shared" ref="H60:J60" si="25">H53+SUM(H54,H56,H58,H59)</f>
        <v>1544.8961541955314</v>
      </c>
      <c r="I60" s="186">
        <f t="shared" si="25"/>
        <v>1556.8928062360744</v>
      </c>
      <c r="J60" s="187">
        <f t="shared" si="25"/>
        <v>1571.1613873683623</v>
      </c>
    </row>
    <row r="61" spans="2:10" s="138" customFormat="1">
      <c r="B61" s="188" t="s">
        <v>435</v>
      </c>
      <c r="C61" s="189"/>
      <c r="D61" s="189"/>
      <c r="E61" s="189"/>
      <c r="F61" s="189"/>
      <c r="G61" s="189"/>
      <c r="H61" s="189"/>
      <c r="I61" s="189"/>
      <c r="J61" s="190">
        <f>J60/(C16 - G16)</f>
        <v>27136.722657861963</v>
      </c>
    </row>
    <row r="63" spans="2:10">
      <c r="B63" t="s">
        <v>437</v>
      </c>
      <c r="C63" s="184">
        <f>NPV(C16,G60:I60)</f>
        <v>3734.1566744374272</v>
      </c>
      <c r="E63" t="s">
        <v>438</v>
      </c>
      <c r="F63" s="149">
        <f>(1/(1+C16))^(J48-G48)</f>
        <v>0.77666814079862967</v>
      </c>
    </row>
    <row r="64" spans="2:10">
      <c r="B64" t="s">
        <v>439</v>
      </c>
      <c r="C64" s="184">
        <f>J61*F63</f>
        <v>21076.227934049701</v>
      </c>
    </row>
    <row r="66" spans="2:3">
      <c r="B66" t="s">
        <v>440</v>
      </c>
      <c r="C66" s="184">
        <f>C63+C64</f>
        <v>24810.384608487129</v>
      </c>
    </row>
    <row r="67" spans="2:3">
      <c r="B67" t="s">
        <v>441</v>
      </c>
      <c r="C67" s="176">
        <f>J12</f>
        <v>5454</v>
      </c>
    </row>
    <row r="68" spans="2:3">
      <c r="B68" t="s">
        <v>442</v>
      </c>
      <c r="C68" s="176">
        <f>-J13</f>
        <v>-4326</v>
      </c>
    </row>
    <row r="69" spans="2:3">
      <c r="B69" t="s">
        <v>443</v>
      </c>
      <c r="C69" s="184">
        <f>SUM(C66:C68)</f>
        <v>25938.384608487129</v>
      </c>
    </row>
    <row r="71" spans="2:3" s="137" customFormat="1">
      <c r="B71" s="137" t="s">
        <v>449</v>
      </c>
      <c r="C71" s="149">
        <v>1</v>
      </c>
    </row>
    <row r="72" spans="2:3">
      <c r="B72" t="s">
        <v>444</v>
      </c>
      <c r="C72" s="176">
        <f>C41*C71</f>
        <v>10380</v>
      </c>
    </row>
    <row r="73" spans="2:3">
      <c r="B73" t="s">
        <v>445</v>
      </c>
      <c r="C73" s="184">
        <f>C69+C72</f>
        <v>36318.384608487133</v>
      </c>
    </row>
    <row r="74" spans="2:3">
      <c r="B74" t="s">
        <v>446</v>
      </c>
      <c r="C74" s="176">
        <f>G4</f>
        <v>5688</v>
      </c>
    </row>
    <row r="75" spans="2:3">
      <c r="B75" t="s">
        <v>447</v>
      </c>
      <c r="C75" s="149">
        <f>C73/C74</f>
        <v>6.385088714572281</v>
      </c>
    </row>
    <row r="77" spans="2:3">
      <c r="B77" t="s">
        <v>450</v>
      </c>
      <c r="C77" s="14">
        <f>C7</f>
        <v>0.51</v>
      </c>
    </row>
    <row r="78" spans="2:3">
      <c r="B78" t="s">
        <v>448</v>
      </c>
      <c r="C78" s="149">
        <f>C75/C77</f>
        <v>12.519781793278982</v>
      </c>
    </row>
  </sheetData>
  <mergeCells count="2">
    <mergeCell ref="G47:J47"/>
    <mergeCell ref="C47:F4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L33"/>
  <sheetViews>
    <sheetView workbookViewId="0">
      <selection activeCell="H3" sqref="H3"/>
    </sheetView>
  </sheetViews>
  <sheetFormatPr defaultRowHeight="14.4"/>
  <cols>
    <col min="2" max="2" width="10.33203125" bestFit="1" customWidth="1"/>
    <col min="3" max="3" width="10.77734375" bestFit="1" customWidth="1"/>
    <col min="4" max="4" width="12" bestFit="1" customWidth="1"/>
    <col min="5" max="5" width="17.21875" bestFit="1" customWidth="1"/>
    <col min="6" max="6" width="9.21875" bestFit="1" customWidth="1"/>
    <col min="7" max="7" width="17" bestFit="1" customWidth="1"/>
    <col min="11" max="12" width="12.77734375" customWidth="1"/>
  </cols>
  <sheetData>
    <row r="2" spans="2:12">
      <c r="B2" s="138" t="s">
        <v>451</v>
      </c>
    </row>
    <row r="3" spans="2:12">
      <c r="K3" s="203" t="s">
        <v>453</v>
      </c>
      <c r="L3" s="203"/>
    </row>
    <row r="4" spans="2:12">
      <c r="K4" s="144" t="s">
        <v>128</v>
      </c>
      <c r="L4" s="144" t="s">
        <v>136</v>
      </c>
    </row>
    <row r="5" spans="2:12">
      <c r="J5" s="197" t="s">
        <v>188</v>
      </c>
      <c r="K5" s="194">
        <f>AVERAGE('Hard Input'!$M$1244:$M$1264)</f>
        <v>5.7909523809523815</v>
      </c>
      <c r="L5" s="191">
        <f>AVERAGE('Hard Input'!$O$1244:$O$1264)</f>
        <v>9077695.2380952388</v>
      </c>
    </row>
    <row r="6" spans="2:12">
      <c r="J6" s="198" t="s">
        <v>189</v>
      </c>
      <c r="K6" s="195">
        <f>MEDIAN('Hard Input'!$M$1244:$M$1264)</f>
        <v>5.73</v>
      </c>
      <c r="L6" s="192">
        <f>MEDIAN('Hard Input'!$O$1244:$O$1264)</f>
        <v>7757600</v>
      </c>
    </row>
    <row r="7" spans="2:12">
      <c r="J7" s="198" t="s">
        <v>190</v>
      </c>
      <c r="K7" s="195">
        <f>MIN('Hard Input'!$M$1244:$M$1264)</f>
        <v>5.59</v>
      </c>
      <c r="L7" s="192">
        <f>MIN('Hard Input'!$O$1244:$O$1264)</f>
        <v>0</v>
      </c>
    </row>
    <row r="8" spans="2:12">
      <c r="J8" s="198" t="s">
        <v>191</v>
      </c>
      <c r="K8" s="195">
        <f>MAX('Hard Input'!$M$1244:$M$1264)</f>
        <v>6.2</v>
      </c>
      <c r="L8" s="192">
        <f>MAX('Hard Input'!$O$1244:$O$1264)</f>
        <v>36415100</v>
      </c>
    </row>
    <row r="9" spans="2:12">
      <c r="J9" s="199" t="s">
        <v>452</v>
      </c>
      <c r="K9" s="196" t="str">
        <f>CONCATENATE(K7, " - ", K8)</f>
        <v>5.59 - 6.2</v>
      </c>
      <c r="L9" s="193" t="str">
        <f>CONCATENATE(L7, " - ", L8)</f>
        <v>0 - 36415100</v>
      </c>
    </row>
    <row r="11" spans="2:12">
      <c r="J11" s="200" t="s">
        <v>464</v>
      </c>
      <c r="L11" s="33">
        <f>'Hard Input'!M1264/'Hard Input'!M1244 - 1</f>
        <v>-6.6777963272120267E-2</v>
      </c>
    </row>
    <row r="21" spans="2:8">
      <c r="B21" s="24" t="s">
        <v>130</v>
      </c>
      <c r="C21" s="24" t="s">
        <v>138</v>
      </c>
      <c r="D21" s="24" t="s">
        <v>139</v>
      </c>
      <c r="E21" s="24" t="s">
        <v>140</v>
      </c>
      <c r="F21" s="24" t="s">
        <v>141</v>
      </c>
      <c r="G21" s="24" t="s">
        <v>142</v>
      </c>
    </row>
    <row r="22" spans="2:8">
      <c r="B22" s="26">
        <v>42900</v>
      </c>
      <c r="C22" s="27">
        <v>5.62</v>
      </c>
      <c r="D22" s="27">
        <v>5.2</v>
      </c>
      <c r="E22" s="28" t="s">
        <v>454</v>
      </c>
      <c r="F22" s="25" t="s">
        <v>455</v>
      </c>
      <c r="G22" s="25" t="s">
        <v>456</v>
      </c>
    </row>
    <row r="23" spans="2:8">
      <c r="B23" s="26">
        <v>42885</v>
      </c>
      <c r="C23" s="27">
        <v>5.94</v>
      </c>
      <c r="D23" s="27">
        <v>5.15</v>
      </c>
      <c r="E23" s="29" t="s">
        <v>457</v>
      </c>
      <c r="F23" s="25" t="s">
        <v>455</v>
      </c>
      <c r="G23" s="25" t="s">
        <v>458</v>
      </c>
    </row>
    <row r="24" spans="2:8">
      <c r="B24" s="26">
        <v>42885</v>
      </c>
      <c r="C24" s="27">
        <v>5.94</v>
      </c>
      <c r="D24" s="27">
        <v>6</v>
      </c>
      <c r="E24" s="28" t="s">
        <v>459</v>
      </c>
      <c r="F24" s="25" t="s">
        <v>147</v>
      </c>
      <c r="G24" s="25" t="s">
        <v>150</v>
      </c>
      <c r="H24" t="s">
        <v>463</v>
      </c>
    </row>
    <row r="25" spans="2:8">
      <c r="B25" s="26">
        <v>42885</v>
      </c>
      <c r="C25" s="27">
        <v>5.94</v>
      </c>
      <c r="D25" s="27">
        <v>5.2</v>
      </c>
      <c r="E25" s="29" t="s">
        <v>460</v>
      </c>
      <c r="F25" s="25" t="s">
        <v>455</v>
      </c>
      <c r="G25" s="25" t="s">
        <v>456</v>
      </c>
    </row>
    <row r="26" spans="2:8">
      <c r="B26" s="26">
        <v>42885</v>
      </c>
      <c r="C26" s="27">
        <v>5.94</v>
      </c>
      <c r="D26" s="27">
        <v>6</v>
      </c>
      <c r="E26" s="28" t="s">
        <v>459</v>
      </c>
      <c r="F26" s="25" t="s">
        <v>147</v>
      </c>
      <c r="G26" s="25" t="s">
        <v>157</v>
      </c>
      <c r="H26" t="s">
        <v>463</v>
      </c>
    </row>
    <row r="27" spans="2:8">
      <c r="B27" s="26">
        <v>42790</v>
      </c>
      <c r="C27" s="27">
        <v>5.5</v>
      </c>
      <c r="D27" s="27">
        <v>6.1</v>
      </c>
      <c r="E27" s="29" t="s">
        <v>143</v>
      </c>
      <c r="F27" s="25" t="s">
        <v>144</v>
      </c>
      <c r="G27" s="25" t="s">
        <v>145</v>
      </c>
    </row>
    <row r="28" spans="2:8">
      <c r="B28" s="26">
        <v>42790</v>
      </c>
      <c r="C28" s="27">
        <v>5.5</v>
      </c>
      <c r="D28" s="27">
        <v>5.0999999999999996</v>
      </c>
      <c r="E28" s="28" t="s">
        <v>146</v>
      </c>
      <c r="F28" s="25" t="s">
        <v>147</v>
      </c>
      <c r="G28" s="25" t="s">
        <v>148</v>
      </c>
    </row>
    <row r="29" spans="2:8">
      <c r="B29" s="26">
        <v>42790</v>
      </c>
      <c r="C29" s="27">
        <v>5.5</v>
      </c>
      <c r="D29" s="27">
        <v>5.66</v>
      </c>
      <c r="E29" s="28" t="s">
        <v>149</v>
      </c>
      <c r="F29" s="25" t="s">
        <v>147</v>
      </c>
      <c r="G29" s="25" t="s">
        <v>150</v>
      </c>
    </row>
    <row r="30" spans="2:8">
      <c r="B30" s="26">
        <v>42790</v>
      </c>
      <c r="C30" s="27">
        <v>5.5</v>
      </c>
      <c r="D30" s="27">
        <v>5.0999999999999996</v>
      </c>
      <c r="E30" s="29" t="s">
        <v>146</v>
      </c>
      <c r="F30" s="25" t="s">
        <v>147</v>
      </c>
      <c r="G30" s="25" t="s">
        <v>151</v>
      </c>
    </row>
    <row r="31" spans="2:8">
      <c r="B31" s="26">
        <v>42761</v>
      </c>
      <c r="C31" s="27">
        <v>4.97</v>
      </c>
      <c r="D31" s="27">
        <v>5.66</v>
      </c>
      <c r="E31" s="28" t="s">
        <v>152</v>
      </c>
      <c r="F31" s="25" t="s">
        <v>144</v>
      </c>
      <c r="G31" s="25" t="s">
        <v>150</v>
      </c>
    </row>
    <row r="33" spans="2:5">
      <c r="B33" s="137" t="s">
        <v>462</v>
      </c>
      <c r="C33" s="137"/>
      <c r="D33" s="137"/>
      <c r="E33" s="14">
        <v>10.25</v>
      </c>
    </row>
  </sheetData>
  <mergeCells count="1">
    <mergeCell ref="K3:L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H33" sqref="H33"/>
    </sheetView>
  </sheetViews>
  <sheetFormatPr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9"/>
  <sheetViews>
    <sheetView tabSelected="1" topLeftCell="D1" workbookViewId="0">
      <selection activeCell="H41" sqref="H41"/>
    </sheetView>
  </sheetViews>
  <sheetFormatPr defaultRowHeight="14.4"/>
  <cols>
    <col min="1" max="1" width="44" customWidth="1"/>
    <col min="2" max="2" width="10.5546875" bestFit="1" customWidth="1"/>
    <col min="3" max="4" width="10.6640625" style="137" bestFit="1" customWidth="1"/>
    <col min="5" max="5" width="10.77734375" style="137" bestFit="1" customWidth="1"/>
    <col min="6" max="6" width="10.5546875" style="137" bestFit="1" customWidth="1"/>
    <col min="7" max="7" width="8.88671875" style="255"/>
    <col min="8" max="8" width="36.109375" customWidth="1"/>
    <col min="9" max="13" width="10.77734375" customWidth="1"/>
  </cols>
  <sheetData>
    <row r="1" spans="1:13">
      <c r="H1" s="137"/>
      <c r="I1" s="137"/>
      <c r="J1" s="137"/>
      <c r="K1" s="137"/>
      <c r="L1" s="137"/>
      <c r="M1" s="137"/>
    </row>
    <row r="2" spans="1:13">
      <c r="A2" s="243" t="s">
        <v>259</v>
      </c>
      <c r="B2" s="242"/>
      <c r="C2" s="242"/>
      <c r="D2" s="242"/>
      <c r="E2" s="242"/>
      <c r="F2" s="242"/>
      <c r="H2" s="137"/>
      <c r="I2" s="210">
        <f>B3</f>
        <v>42460</v>
      </c>
      <c r="J2" s="210">
        <f t="shared" ref="J2:M3" si="0">C3</f>
        <v>42551</v>
      </c>
      <c r="K2" s="210">
        <f t="shared" si="0"/>
        <v>42643</v>
      </c>
      <c r="L2" s="210">
        <f t="shared" si="0"/>
        <v>42735</v>
      </c>
      <c r="M2" s="210">
        <f t="shared" si="0"/>
        <v>42825</v>
      </c>
    </row>
    <row r="3" spans="1:13" ht="15" thickBot="1">
      <c r="A3" s="215" t="s">
        <v>465</v>
      </c>
      <c r="B3" s="216">
        <v>42460</v>
      </c>
      <c r="C3" s="216">
        <v>42551</v>
      </c>
      <c r="D3" s="216">
        <v>42643</v>
      </c>
      <c r="E3" s="216">
        <v>42735</v>
      </c>
      <c r="F3" s="216">
        <v>42825</v>
      </c>
      <c r="H3" s="137" t="s">
        <v>263</v>
      </c>
      <c r="I3" s="20">
        <f>B4</f>
        <v>2214</v>
      </c>
      <c r="J3" s="20">
        <f t="shared" si="0"/>
        <v>2235</v>
      </c>
      <c r="K3" s="20">
        <f t="shared" si="0"/>
        <v>2200</v>
      </c>
      <c r="L3" s="20">
        <f t="shared" si="0"/>
        <v>2283</v>
      </c>
      <c r="M3" s="20">
        <f t="shared" si="0"/>
        <v>2224</v>
      </c>
    </row>
    <row r="4" spans="1:13" ht="15" thickBot="1">
      <c r="A4" s="217" t="s">
        <v>466</v>
      </c>
      <c r="B4" s="218">
        <v>2214</v>
      </c>
      <c r="C4" s="218">
        <v>2235</v>
      </c>
      <c r="D4" s="218">
        <v>2200</v>
      </c>
      <c r="E4" s="218">
        <v>2283</v>
      </c>
      <c r="F4" s="218">
        <v>2224</v>
      </c>
      <c r="H4" s="137" t="s">
        <v>566</v>
      </c>
      <c r="I4" s="137">
        <f>B22</f>
        <v>82</v>
      </c>
      <c r="J4" s="137">
        <f t="shared" ref="J4:M4" si="1">C22</f>
        <v>42</v>
      </c>
      <c r="K4" s="137">
        <f t="shared" si="1"/>
        <v>100</v>
      </c>
      <c r="L4" s="137">
        <f t="shared" si="1"/>
        <v>1361</v>
      </c>
      <c r="M4" s="137">
        <f t="shared" si="1"/>
        <v>60</v>
      </c>
    </row>
    <row r="5" spans="1:13">
      <c r="A5" s="219" t="s">
        <v>467</v>
      </c>
      <c r="B5" s="222" t="s">
        <v>468</v>
      </c>
      <c r="C5" s="221">
        <v>9.1000000000000004E-3</v>
      </c>
      <c r="D5" s="220">
        <v>-1.5599999999999999E-2</v>
      </c>
      <c r="E5" s="221">
        <v>3.78E-2</v>
      </c>
      <c r="F5" s="220">
        <v>-2.5899999999999999E-2</v>
      </c>
      <c r="H5" s="137" t="s">
        <v>567</v>
      </c>
      <c r="I5" s="137">
        <f>B27</f>
        <v>262</v>
      </c>
      <c r="J5" s="137">
        <f t="shared" ref="J5:M5" si="2">C27</f>
        <v>512</v>
      </c>
      <c r="K5" s="137">
        <f t="shared" si="2"/>
        <v>520</v>
      </c>
      <c r="L5" s="137">
        <f t="shared" si="2"/>
        <v>1797</v>
      </c>
      <c r="M5" s="137">
        <f t="shared" si="2"/>
        <v>344</v>
      </c>
    </row>
    <row r="6" spans="1:13" ht="15" thickBot="1">
      <c r="A6" s="223"/>
      <c r="B6" s="226"/>
      <c r="C6" s="225"/>
      <c r="D6" s="224"/>
      <c r="E6" s="225"/>
      <c r="F6" s="224"/>
      <c r="H6" s="137" t="s">
        <v>212</v>
      </c>
      <c r="I6" s="137">
        <f>B36</f>
        <v>162</v>
      </c>
      <c r="J6" s="137">
        <f t="shared" ref="J6:M6" si="3">C36</f>
        <v>476</v>
      </c>
      <c r="K6" s="137">
        <f t="shared" si="3"/>
        <v>556</v>
      </c>
      <c r="L6" s="137">
        <f t="shared" si="3"/>
        <v>1686</v>
      </c>
      <c r="M6" s="137">
        <f t="shared" si="3"/>
        <v>324</v>
      </c>
    </row>
    <row r="7" spans="1:13" ht="15" thickBot="1">
      <c r="A7" s="217" t="s">
        <v>469</v>
      </c>
      <c r="B7" s="218">
        <v>1615</v>
      </c>
      <c r="C7" s="218">
        <v>1554</v>
      </c>
      <c r="D7" s="218">
        <v>1590</v>
      </c>
      <c r="E7" s="218">
        <v>1690</v>
      </c>
      <c r="F7" s="218">
        <v>1684</v>
      </c>
      <c r="H7" s="137"/>
      <c r="I7" s="137"/>
      <c r="J7" s="137"/>
      <c r="K7" s="137"/>
      <c r="L7" s="137"/>
      <c r="M7" s="137"/>
    </row>
    <row r="8" spans="1:13" ht="15" thickBot="1">
      <c r="A8" s="227" t="s">
        <v>470</v>
      </c>
      <c r="B8" s="218">
        <v>1427</v>
      </c>
      <c r="C8" s="218">
        <v>1376</v>
      </c>
      <c r="D8" s="218">
        <v>1394</v>
      </c>
      <c r="E8" s="218">
        <v>1451</v>
      </c>
      <c r="F8" s="218">
        <v>1436</v>
      </c>
      <c r="H8" s="137" t="s">
        <v>568</v>
      </c>
      <c r="I8" s="137"/>
      <c r="J8" s="137"/>
      <c r="K8" s="137"/>
      <c r="L8" s="137"/>
      <c r="M8" s="137"/>
    </row>
    <row r="9" spans="1:13" ht="15" thickBot="1">
      <c r="A9" s="227" t="s">
        <v>471</v>
      </c>
      <c r="B9" s="228">
        <v>188</v>
      </c>
      <c r="C9" s="228">
        <v>178</v>
      </c>
      <c r="D9" s="228">
        <v>196</v>
      </c>
      <c r="E9" s="228">
        <v>239</v>
      </c>
      <c r="F9" s="228">
        <v>248</v>
      </c>
      <c r="H9" s="137" t="s">
        <v>563</v>
      </c>
      <c r="I9" s="137">
        <f>I5-I4</f>
        <v>180</v>
      </c>
      <c r="J9" s="137">
        <f t="shared" ref="J9:M9" si="4">J5-J4</f>
        <v>470</v>
      </c>
      <c r="K9" s="137">
        <f t="shared" si="4"/>
        <v>420</v>
      </c>
      <c r="L9" s="137">
        <f t="shared" si="4"/>
        <v>436</v>
      </c>
      <c r="M9" s="137">
        <f t="shared" si="4"/>
        <v>284</v>
      </c>
    </row>
    <row r="10" spans="1:13">
      <c r="A10" s="219" t="s">
        <v>472</v>
      </c>
      <c r="B10" s="222" t="s">
        <v>468</v>
      </c>
      <c r="C10" s="220">
        <v>-3.7900000000000003E-2</v>
      </c>
      <c r="D10" s="221">
        <v>2.35E-2</v>
      </c>
      <c r="E10" s="221">
        <v>6.25E-2</v>
      </c>
      <c r="F10" s="220">
        <v>-3.3E-3</v>
      </c>
      <c r="H10" s="137" t="s">
        <v>564</v>
      </c>
      <c r="I10" s="137">
        <f>I6-I4</f>
        <v>80</v>
      </c>
      <c r="J10" s="137">
        <f t="shared" ref="J10:M10" si="5">J6-J4</f>
        <v>434</v>
      </c>
      <c r="K10" s="137">
        <f t="shared" si="5"/>
        <v>456</v>
      </c>
      <c r="L10" s="137">
        <f t="shared" si="5"/>
        <v>325</v>
      </c>
      <c r="M10" s="137">
        <f t="shared" si="5"/>
        <v>264</v>
      </c>
    </row>
    <row r="11" spans="1:13" ht="15" thickBot="1">
      <c r="A11" s="223"/>
      <c r="B11" s="226"/>
      <c r="C11" s="224"/>
      <c r="D11" s="225"/>
      <c r="E11" s="225"/>
      <c r="F11" s="224"/>
      <c r="H11" s="137"/>
      <c r="I11" s="137"/>
      <c r="J11" s="137"/>
      <c r="K11" s="137"/>
      <c r="L11" s="137"/>
      <c r="M11" s="137"/>
    </row>
    <row r="12" spans="1:13" ht="15" thickBot="1">
      <c r="A12" s="217" t="s">
        <v>473</v>
      </c>
      <c r="B12" s="228">
        <v>599</v>
      </c>
      <c r="C12" s="228">
        <v>681</v>
      </c>
      <c r="D12" s="228">
        <v>609</v>
      </c>
      <c r="E12" s="228">
        <v>593</v>
      </c>
      <c r="F12" s="228">
        <v>540</v>
      </c>
      <c r="H12" s="137"/>
      <c r="I12" s="137"/>
      <c r="J12" s="137"/>
      <c r="K12" s="137"/>
      <c r="L12" s="137"/>
      <c r="M12" s="137"/>
    </row>
    <row r="13" spans="1:13">
      <c r="A13" s="219" t="s">
        <v>474</v>
      </c>
      <c r="B13" s="222" t="s">
        <v>468</v>
      </c>
      <c r="C13" s="221">
        <v>0.13589999999999999</v>
      </c>
      <c r="D13" s="220">
        <v>-0.1048</v>
      </c>
      <c r="E13" s="220">
        <v>-2.6499999999999999E-2</v>
      </c>
      <c r="F13" s="220">
        <v>-9.0200000000000002E-2</v>
      </c>
      <c r="H13" s="248"/>
      <c r="I13" s="249"/>
      <c r="J13" s="249"/>
      <c r="K13" s="249"/>
      <c r="L13" s="250" t="s">
        <v>565</v>
      </c>
      <c r="M13" s="250"/>
    </row>
    <row r="14" spans="1:13" ht="15" thickBot="1">
      <c r="A14" s="223"/>
      <c r="B14" s="226"/>
      <c r="C14" s="225"/>
      <c r="D14" s="224"/>
      <c r="E14" s="224"/>
      <c r="F14" s="224"/>
      <c r="H14" s="251"/>
      <c r="I14" s="252" t="s">
        <v>558</v>
      </c>
      <c r="J14" s="252" t="s">
        <v>559</v>
      </c>
      <c r="K14" s="252" t="s">
        <v>560</v>
      </c>
      <c r="L14" s="253" t="s">
        <v>559</v>
      </c>
      <c r="M14" s="253" t="s">
        <v>560</v>
      </c>
    </row>
    <row r="15" spans="1:13" ht="15" thickBot="1">
      <c r="A15" s="227" t="s">
        <v>475</v>
      </c>
      <c r="B15" s="228" t="s">
        <v>468</v>
      </c>
      <c r="C15" s="228" t="s">
        <v>468</v>
      </c>
      <c r="D15" s="228" t="s">
        <v>468</v>
      </c>
      <c r="E15" s="228" t="s">
        <v>468</v>
      </c>
      <c r="F15" s="229">
        <v>0.27800000000000002</v>
      </c>
      <c r="H15" s="197" t="s">
        <v>561</v>
      </c>
      <c r="I15" s="106"/>
      <c r="J15" s="106"/>
      <c r="K15" s="111"/>
      <c r="L15" s="106"/>
      <c r="M15" s="111"/>
    </row>
    <row r="16" spans="1:13" ht="15" thickBot="1">
      <c r="A16" s="217" t="s">
        <v>476</v>
      </c>
      <c r="B16" s="228">
        <v>411</v>
      </c>
      <c r="C16" s="228">
        <v>248</v>
      </c>
      <c r="D16" s="228">
        <v>277</v>
      </c>
      <c r="E16" s="228">
        <v>192</v>
      </c>
      <c r="F16" s="228">
        <v>306</v>
      </c>
      <c r="H16" s="158" t="s">
        <v>562</v>
      </c>
      <c r="I16" s="99">
        <f>F50/F4</f>
        <v>0.21672661870503598</v>
      </c>
      <c r="J16" s="99">
        <f>B50/B4</f>
        <v>0.17028003613369466</v>
      </c>
      <c r="K16" s="100">
        <f>E50/E4</f>
        <v>0.28033289531318439</v>
      </c>
      <c r="L16" s="112">
        <f>I16-J16</f>
        <v>4.6446582571341322E-2</v>
      </c>
      <c r="M16" s="113">
        <f>I16-K16</f>
        <v>-6.360627660814841E-2</v>
      </c>
    </row>
    <row r="17" spans="1:13" ht="15" thickBot="1">
      <c r="A17" s="227" t="s">
        <v>477</v>
      </c>
      <c r="B17" s="228">
        <v>411</v>
      </c>
      <c r="C17" s="228">
        <v>248</v>
      </c>
      <c r="D17" s="228">
        <v>277</v>
      </c>
      <c r="E17" s="228">
        <v>192</v>
      </c>
      <c r="F17" s="228">
        <v>306</v>
      </c>
      <c r="H17" s="246" t="s">
        <v>572</v>
      </c>
      <c r="I17" s="99">
        <f>M5/M3</f>
        <v>0.15467625899280577</v>
      </c>
      <c r="J17" s="99">
        <f>I5/I3</f>
        <v>0.11833785004516711</v>
      </c>
      <c r="K17" s="100">
        <f>L5/L3</f>
        <v>0.78712220762155061</v>
      </c>
      <c r="L17" s="112">
        <f t="shared" ref="L17:L18" si="6">I17-J17</f>
        <v>3.6338408947638651E-2</v>
      </c>
      <c r="M17" s="113">
        <f t="shared" ref="M17:M18" si="7">I17-K17</f>
        <v>-0.63244594862874481</v>
      </c>
    </row>
    <row r="18" spans="1:13">
      <c r="A18" s="219" t="s">
        <v>478</v>
      </c>
      <c r="B18" s="222" t="s">
        <v>468</v>
      </c>
      <c r="C18" s="220">
        <v>-0.39550000000000002</v>
      </c>
      <c r="D18" s="221">
        <v>0.1168</v>
      </c>
      <c r="E18" s="220">
        <v>-0.3095</v>
      </c>
      <c r="F18" s="221">
        <v>0.59730000000000005</v>
      </c>
      <c r="H18" s="246" t="s">
        <v>569</v>
      </c>
      <c r="I18" s="99">
        <f>M6/M3</f>
        <v>0.14568345323741008</v>
      </c>
      <c r="J18" s="99">
        <f>I6/I3</f>
        <v>7.3170731707317069E-2</v>
      </c>
      <c r="K18" s="100">
        <f>L6/L3</f>
        <v>0.73850197109067017</v>
      </c>
      <c r="L18" s="112">
        <f t="shared" si="6"/>
        <v>7.2512721530093013E-2</v>
      </c>
      <c r="M18" s="113">
        <f t="shared" si="7"/>
        <v>-0.59281851785326012</v>
      </c>
    </row>
    <row r="19" spans="1:13" ht="15" thickBot="1">
      <c r="A19" s="223"/>
      <c r="B19" s="226"/>
      <c r="C19" s="224"/>
      <c r="D19" s="225"/>
      <c r="E19" s="224"/>
      <c r="F19" s="225"/>
      <c r="H19" s="246" t="s">
        <v>573</v>
      </c>
      <c r="I19" s="98"/>
      <c r="J19" s="98"/>
      <c r="K19" s="118"/>
      <c r="L19" s="98"/>
      <c r="M19" s="118"/>
    </row>
    <row r="20" spans="1:13">
      <c r="A20" s="230" t="s">
        <v>479</v>
      </c>
      <c r="B20" s="222">
        <v>2</v>
      </c>
      <c r="C20" s="222">
        <v>2</v>
      </c>
      <c r="D20" s="222">
        <v>-43</v>
      </c>
      <c r="E20" s="222">
        <v>21</v>
      </c>
      <c r="F20" s="222">
        <v>1</v>
      </c>
      <c r="H20" s="246" t="s">
        <v>570</v>
      </c>
      <c r="I20" s="99">
        <f>M9/M3</f>
        <v>0.12769784172661872</v>
      </c>
      <c r="J20" s="99">
        <f>I9/I3</f>
        <v>8.1300813008130079E-2</v>
      </c>
      <c r="K20" s="100">
        <f>L9/L3</f>
        <v>0.19097678493210687</v>
      </c>
      <c r="L20" s="112">
        <f>I20-J20</f>
        <v>4.6397028718488637E-2</v>
      </c>
      <c r="M20" s="113">
        <f>I20-K20</f>
        <v>-6.3278943205488158E-2</v>
      </c>
    </row>
    <row r="21" spans="1:13" ht="15" thickBot="1">
      <c r="A21" s="231"/>
      <c r="B21" s="226"/>
      <c r="C21" s="226"/>
      <c r="D21" s="226"/>
      <c r="E21" s="226"/>
      <c r="F21" s="226"/>
      <c r="H21" s="247" t="s">
        <v>571</v>
      </c>
      <c r="I21" s="99">
        <f>M10/M3</f>
        <v>0.11870503597122302</v>
      </c>
      <c r="J21" s="99">
        <f>I10/I3</f>
        <v>3.6133694670280034E-2</v>
      </c>
      <c r="K21" s="100">
        <f>L10/L3</f>
        <v>0.14235654840122647</v>
      </c>
      <c r="L21" s="112">
        <f t="shared" ref="L21" si="8">I21-J21</f>
        <v>8.2571341300942985E-2</v>
      </c>
      <c r="M21" s="113">
        <f t="shared" ref="M21" si="9">I21-K21</f>
        <v>-2.3651512430003449E-2</v>
      </c>
    </row>
    <row r="22" spans="1:13" ht="15" thickBot="1">
      <c r="A22" s="217" t="s">
        <v>480</v>
      </c>
      <c r="B22" s="228">
        <v>82</v>
      </c>
      <c r="C22" s="228">
        <v>42</v>
      </c>
      <c r="D22" s="228">
        <v>100</v>
      </c>
      <c r="E22" s="218">
        <v>1361</v>
      </c>
      <c r="F22" s="228">
        <v>60</v>
      </c>
      <c r="H22" s="284" t="s">
        <v>219</v>
      </c>
      <c r="I22" s="285"/>
      <c r="J22" s="107"/>
      <c r="K22" s="108"/>
      <c r="L22" s="264"/>
      <c r="M22" s="265"/>
    </row>
    <row r="23" spans="1:13" ht="15" thickBot="1">
      <c r="A23" s="217" t="s">
        <v>207</v>
      </c>
      <c r="B23" s="228">
        <v>25</v>
      </c>
      <c r="C23" s="228">
        <v>28</v>
      </c>
      <c r="D23" s="228">
        <v>21</v>
      </c>
      <c r="E23" s="228">
        <v>17</v>
      </c>
      <c r="F23" s="228">
        <v>19</v>
      </c>
      <c r="H23" s="246" t="s">
        <v>616</v>
      </c>
      <c r="I23" s="99"/>
      <c r="J23" s="99">
        <f>M3/I3 - 1</f>
        <v>4.5167118337849921E-3</v>
      </c>
      <c r="K23" s="100">
        <f>M3/L3 - 1</f>
        <v>-2.5843188786684235E-2</v>
      </c>
      <c r="L23" s="112"/>
      <c r="M23" s="113"/>
    </row>
    <row r="24" spans="1:13">
      <c r="A24" s="219" t="s">
        <v>481</v>
      </c>
      <c r="B24" s="222" t="s">
        <v>468</v>
      </c>
      <c r="C24" s="221">
        <v>8.5099999999999995E-2</v>
      </c>
      <c r="D24" s="220">
        <v>-0.2414</v>
      </c>
      <c r="E24" s="220">
        <v>-0.1711</v>
      </c>
      <c r="F24" s="221">
        <v>9.8299999999999998E-2</v>
      </c>
      <c r="H24" s="246" t="s">
        <v>562</v>
      </c>
      <c r="I24" s="99"/>
      <c r="J24" s="99">
        <f>F50/B50 - 1</f>
        <v>0.27851458885941649</v>
      </c>
      <c r="K24" s="100">
        <f>F50/E50 - 1</f>
        <v>-0.24687499999999996</v>
      </c>
      <c r="L24" s="112"/>
      <c r="M24" s="113"/>
    </row>
    <row r="25" spans="1:13" ht="15" thickBot="1">
      <c r="A25" s="223"/>
      <c r="B25" s="226"/>
      <c r="C25" s="225"/>
      <c r="D25" s="224"/>
      <c r="E25" s="224"/>
      <c r="F25" s="225"/>
      <c r="H25" s="247" t="s">
        <v>564</v>
      </c>
      <c r="I25" s="99"/>
      <c r="J25" s="99">
        <f>M10/I10 - 1</f>
        <v>2.2999999999999998</v>
      </c>
      <c r="K25" s="100">
        <f>M10/L10 - 1</f>
        <v>-0.18769230769230771</v>
      </c>
      <c r="L25" s="112"/>
      <c r="M25" s="113"/>
    </row>
    <row r="26" spans="1:13" ht="15" thickBot="1">
      <c r="A26" s="227" t="s">
        <v>482</v>
      </c>
      <c r="B26" s="228">
        <v>42</v>
      </c>
      <c r="C26" s="228">
        <v>49</v>
      </c>
      <c r="D26" s="228">
        <v>47</v>
      </c>
      <c r="E26" s="228">
        <v>46</v>
      </c>
      <c r="F26" s="228">
        <v>47</v>
      </c>
      <c r="H26" s="268" t="s">
        <v>575</v>
      </c>
      <c r="I26" s="90"/>
      <c r="J26" s="106"/>
      <c r="K26" s="111"/>
      <c r="L26" s="264"/>
      <c r="M26" s="265"/>
    </row>
    <row r="27" spans="1:13" ht="15" thickBot="1">
      <c r="A27" s="217" t="s">
        <v>483</v>
      </c>
      <c r="B27" s="228">
        <v>262</v>
      </c>
      <c r="C27" s="228">
        <v>512</v>
      </c>
      <c r="D27" s="228">
        <v>520</v>
      </c>
      <c r="E27" s="218">
        <v>1797</v>
      </c>
      <c r="F27" s="228">
        <v>344</v>
      </c>
      <c r="H27" s="269" t="s">
        <v>246</v>
      </c>
      <c r="I27" s="266">
        <f>B146/1000</f>
        <v>265.625</v>
      </c>
      <c r="J27" s="128">
        <f>F146/1000</f>
        <v>260.88499999999999</v>
      </c>
      <c r="K27" s="129">
        <f>C146/1000</f>
        <v>1003.808</v>
      </c>
      <c r="L27" s="134">
        <f>I27-J27</f>
        <v>4.7400000000000091</v>
      </c>
      <c r="M27" s="135">
        <f>I27-K27</f>
        <v>-738.18299999999999</v>
      </c>
    </row>
    <row r="28" spans="1:13">
      <c r="A28" s="219" t="s">
        <v>484</v>
      </c>
      <c r="B28" s="222" t="s">
        <v>468</v>
      </c>
      <c r="C28" s="221">
        <v>0.95350000000000001</v>
      </c>
      <c r="D28" s="221">
        <v>1.4800000000000001E-2</v>
      </c>
      <c r="E28" s="221">
        <v>2.4575999999999998</v>
      </c>
      <c r="F28" s="220">
        <v>-0.80840000000000001</v>
      </c>
      <c r="H28" s="269" t="s">
        <v>207</v>
      </c>
      <c r="I28" s="97">
        <f>F23</f>
        <v>19</v>
      </c>
      <c r="J28" s="98">
        <f>B23</f>
        <v>25</v>
      </c>
      <c r="K28" s="118">
        <f>E23</f>
        <v>17</v>
      </c>
      <c r="L28" s="134">
        <f t="shared" ref="L28" si="10">I28-J28</f>
        <v>-6</v>
      </c>
      <c r="M28" s="135">
        <f t="shared" ref="M28" si="11">I28-K28</f>
        <v>2</v>
      </c>
    </row>
    <row r="29" spans="1:13" ht="15" thickBot="1">
      <c r="A29" s="223"/>
      <c r="B29" s="226"/>
      <c r="C29" s="225"/>
      <c r="D29" s="225"/>
      <c r="E29" s="225"/>
      <c r="F29" s="224"/>
      <c r="H29" s="269" t="s">
        <v>329</v>
      </c>
      <c r="I29" s="266">
        <f>B90</f>
        <v>1319</v>
      </c>
      <c r="J29" s="128">
        <f>F90</f>
        <v>1029</v>
      </c>
      <c r="K29" s="129">
        <f>C90</f>
        <v>1103</v>
      </c>
      <c r="L29" s="134">
        <f t="shared" ref="L29" si="12">I29-J29</f>
        <v>290</v>
      </c>
      <c r="M29" s="135">
        <f t="shared" ref="M29" si="13">I29-K29</f>
        <v>216</v>
      </c>
    </row>
    <row r="30" spans="1:13" ht="15" thickBot="1">
      <c r="A30" s="227" t="s">
        <v>485</v>
      </c>
      <c r="B30" s="228" t="s">
        <v>468</v>
      </c>
      <c r="C30" s="228" t="s">
        <v>468</v>
      </c>
      <c r="D30" s="228" t="s">
        <v>468</v>
      </c>
      <c r="E30" s="228" t="s">
        <v>468</v>
      </c>
      <c r="F30" s="229">
        <v>0.34599999999999997</v>
      </c>
      <c r="H30" s="269" t="s">
        <v>578</v>
      </c>
      <c r="I30" s="266">
        <f>I29/4</f>
        <v>329.75</v>
      </c>
      <c r="J30" s="128">
        <f t="shared" ref="J30:K30" si="14">J29/4</f>
        <v>257.25</v>
      </c>
      <c r="K30" s="129">
        <f t="shared" si="14"/>
        <v>275.75</v>
      </c>
      <c r="L30" s="134"/>
      <c r="M30" s="135"/>
    </row>
    <row r="31" spans="1:13">
      <c r="A31" s="230" t="s">
        <v>486</v>
      </c>
      <c r="B31" s="222">
        <v>118</v>
      </c>
      <c r="C31" s="222">
        <v>47</v>
      </c>
      <c r="D31" s="222">
        <v>-13</v>
      </c>
      <c r="E31" s="222">
        <v>138</v>
      </c>
      <c r="F31" s="222">
        <v>49</v>
      </c>
      <c r="H31" s="97"/>
      <c r="I31" s="97"/>
      <c r="J31" s="98"/>
      <c r="K31" s="118"/>
      <c r="L31" s="98"/>
      <c r="M31" s="118"/>
    </row>
    <row r="32" spans="1:13" ht="15" thickBot="1">
      <c r="A32" s="231"/>
      <c r="B32" s="226"/>
      <c r="C32" s="226"/>
      <c r="D32" s="226"/>
      <c r="E32" s="226"/>
      <c r="F32" s="226"/>
      <c r="H32" s="93" t="s">
        <v>576</v>
      </c>
      <c r="I32" s="267">
        <f>(I28+I30)/I27</f>
        <v>1.3129411764705883</v>
      </c>
      <c r="J32" s="95">
        <f>(J28+J30)/J27</f>
        <v>1.0818943212526593</v>
      </c>
      <c r="K32" s="96">
        <f>(K28+K30)/K27</f>
        <v>0.29163943702381334</v>
      </c>
      <c r="L32" s="112">
        <f t="shared" ref="L32" si="15">I32-J32</f>
        <v>0.231046855217929</v>
      </c>
      <c r="M32" s="113">
        <f t="shared" ref="M32" si="16">I32-K32</f>
        <v>1.0213017394467749</v>
      </c>
    </row>
    <row r="33" spans="1:13" ht="15" thickBot="1">
      <c r="A33" s="217" t="s">
        <v>487</v>
      </c>
      <c r="B33" s="228">
        <v>144</v>
      </c>
      <c r="C33" s="228">
        <v>465</v>
      </c>
      <c r="D33" s="228">
        <v>532</v>
      </c>
      <c r="E33" s="218">
        <v>1659</v>
      </c>
      <c r="F33" s="228">
        <v>295</v>
      </c>
      <c r="H33" s="270" t="s">
        <v>209</v>
      </c>
      <c r="I33" s="272">
        <f>F50-F9</f>
        <v>234</v>
      </c>
      <c r="J33" s="106">
        <f>B50-B9</f>
        <v>189</v>
      </c>
      <c r="K33" s="111">
        <f>E50-E9</f>
        <v>401</v>
      </c>
      <c r="L33" s="132">
        <f t="shared" ref="L33:L34" si="17">I33-J33</f>
        <v>45</v>
      </c>
      <c r="M33" s="133">
        <f t="shared" ref="M33:M34" si="18">I33-K33</f>
        <v>-167</v>
      </c>
    </row>
    <row r="34" spans="1:13">
      <c r="A34" s="230" t="s">
        <v>488</v>
      </c>
      <c r="B34" s="222">
        <v>-17</v>
      </c>
      <c r="C34" s="222">
        <v>-11</v>
      </c>
      <c r="D34" s="222">
        <v>-24</v>
      </c>
      <c r="E34" s="222">
        <v>-27</v>
      </c>
      <c r="F34" s="222">
        <v>-29</v>
      </c>
      <c r="H34" s="271" t="s">
        <v>207</v>
      </c>
      <c r="I34" s="97">
        <f>F23</f>
        <v>19</v>
      </c>
      <c r="J34" s="98">
        <f>B23</f>
        <v>25</v>
      </c>
      <c r="K34" s="118">
        <f>E23</f>
        <v>17</v>
      </c>
      <c r="L34" s="134">
        <f t="shared" si="17"/>
        <v>-6</v>
      </c>
      <c r="M34" s="135">
        <f t="shared" si="18"/>
        <v>2</v>
      </c>
    </row>
    <row r="35" spans="1:13" ht="15" thickBot="1">
      <c r="A35" s="231"/>
      <c r="B35" s="226"/>
      <c r="C35" s="226"/>
      <c r="D35" s="226"/>
      <c r="E35" s="226"/>
      <c r="F35" s="226"/>
      <c r="H35" s="158"/>
      <c r="I35" s="97"/>
      <c r="J35" s="98"/>
      <c r="K35" s="118"/>
      <c r="L35" s="98"/>
      <c r="M35" s="118"/>
    </row>
    <row r="36" spans="1:13" ht="15" thickBot="1">
      <c r="A36" s="217" t="s">
        <v>212</v>
      </c>
      <c r="B36" s="228">
        <v>162</v>
      </c>
      <c r="C36" s="228">
        <v>476</v>
      </c>
      <c r="D36" s="228">
        <v>556</v>
      </c>
      <c r="E36" s="218">
        <v>1686</v>
      </c>
      <c r="F36" s="228">
        <v>324</v>
      </c>
      <c r="H36" s="167" t="s">
        <v>577</v>
      </c>
      <c r="I36" s="267">
        <f>I34/I33</f>
        <v>8.11965811965812E-2</v>
      </c>
      <c r="J36" s="95">
        <f t="shared" ref="J36:K36" si="19">J34/J33</f>
        <v>0.13227513227513227</v>
      </c>
      <c r="K36" s="96">
        <f t="shared" si="19"/>
        <v>4.2394014962593519E-2</v>
      </c>
      <c r="L36" s="273">
        <f t="shared" ref="L36" si="20">I36-J36</f>
        <v>-5.1078551078551068E-2</v>
      </c>
      <c r="M36" s="115">
        <f t="shared" ref="M36" si="21">I36-K36</f>
        <v>3.880256623398768E-2</v>
      </c>
    </row>
    <row r="37" spans="1:13">
      <c r="A37" s="219" t="s">
        <v>489</v>
      </c>
      <c r="B37" s="222" t="s">
        <v>468</v>
      </c>
      <c r="C37" s="221">
        <v>1.9489000000000001</v>
      </c>
      <c r="D37" s="221">
        <v>0.16639999999999999</v>
      </c>
      <c r="E37" s="221">
        <v>2.0344000000000002</v>
      </c>
      <c r="F37" s="220">
        <v>-0.80820000000000003</v>
      </c>
    </row>
    <row r="38" spans="1:13" ht="15" thickBot="1">
      <c r="A38" s="223"/>
      <c r="B38" s="226"/>
      <c r="C38" s="225"/>
      <c r="D38" s="225"/>
      <c r="E38" s="225"/>
      <c r="F38" s="224"/>
    </row>
    <row r="39" spans="1:13" ht="15" thickBot="1">
      <c r="A39" s="227" t="s">
        <v>490</v>
      </c>
      <c r="B39" s="228" t="s">
        <v>468</v>
      </c>
      <c r="C39" s="228" t="s">
        <v>468</v>
      </c>
      <c r="D39" s="228" t="s">
        <v>468</v>
      </c>
      <c r="E39" s="228" t="s">
        <v>468</v>
      </c>
      <c r="F39" s="229">
        <v>0.32250000000000001</v>
      </c>
    </row>
    <row r="40" spans="1:13" ht="15" thickBot="1">
      <c r="A40" s="217" t="s">
        <v>491</v>
      </c>
      <c r="B40" s="228">
        <v>162</v>
      </c>
      <c r="C40" s="228">
        <v>476</v>
      </c>
      <c r="D40" s="228">
        <v>556</v>
      </c>
      <c r="E40" s="218">
        <v>1686</v>
      </c>
      <c r="F40" s="228">
        <v>324</v>
      </c>
    </row>
    <row r="41" spans="1:13" ht="15" thickBot="1">
      <c r="A41" s="217" t="s">
        <v>492</v>
      </c>
      <c r="B41" s="228">
        <v>162</v>
      </c>
      <c r="C41" s="228">
        <v>476</v>
      </c>
      <c r="D41" s="228">
        <v>556</v>
      </c>
      <c r="E41" s="218">
        <v>1686</v>
      </c>
      <c r="F41" s="228">
        <v>324</v>
      </c>
    </row>
    <row r="42" spans="1:13" ht="15" thickBot="1">
      <c r="A42" s="217" t="s">
        <v>493</v>
      </c>
      <c r="B42" s="228">
        <v>0.03</v>
      </c>
      <c r="C42" s="228">
        <v>0.08</v>
      </c>
      <c r="D42" s="228">
        <v>0.1</v>
      </c>
      <c r="E42" s="228">
        <v>0.3</v>
      </c>
      <c r="F42" s="228">
        <v>0.06</v>
      </c>
    </row>
    <row r="43" spans="1:13">
      <c r="A43" s="219" t="s">
        <v>494</v>
      </c>
      <c r="B43" s="222" t="s">
        <v>468</v>
      </c>
      <c r="C43" s="221">
        <v>1.9440999999999999</v>
      </c>
      <c r="D43" s="221">
        <v>0.1663</v>
      </c>
      <c r="E43" s="221">
        <v>2.0356000000000001</v>
      </c>
      <c r="F43" s="220">
        <v>-0.80810000000000004</v>
      </c>
    </row>
    <row r="44" spans="1:13" ht="15" thickBot="1">
      <c r="A44" s="223"/>
      <c r="B44" s="226"/>
      <c r="C44" s="225"/>
      <c r="D44" s="225"/>
      <c r="E44" s="225"/>
      <c r="F44" s="224"/>
    </row>
    <row r="45" spans="1:13" ht="15" thickBot="1">
      <c r="A45" s="217" t="s">
        <v>495</v>
      </c>
      <c r="B45" s="218">
        <v>5656</v>
      </c>
      <c r="C45" s="218">
        <v>5658</v>
      </c>
      <c r="D45" s="218">
        <v>5658</v>
      </c>
      <c r="E45" s="218">
        <v>5657</v>
      </c>
      <c r="F45" s="218">
        <v>5658</v>
      </c>
    </row>
    <row r="46" spans="1:13" ht="15" thickBot="1">
      <c r="A46" s="217" t="s">
        <v>496</v>
      </c>
      <c r="B46" s="228">
        <v>0.03</v>
      </c>
      <c r="C46" s="228">
        <v>0.08</v>
      </c>
      <c r="D46" s="228">
        <v>0.1</v>
      </c>
      <c r="E46" s="228">
        <v>0.3</v>
      </c>
      <c r="F46" s="228">
        <v>0.06</v>
      </c>
    </row>
    <row r="47" spans="1:13">
      <c r="A47" s="219" t="s">
        <v>497</v>
      </c>
      <c r="B47" s="222" t="s">
        <v>468</v>
      </c>
      <c r="C47" s="221">
        <v>1.9478</v>
      </c>
      <c r="D47" s="221">
        <v>0.16650000000000001</v>
      </c>
      <c r="E47" s="221">
        <v>2.0297000000000001</v>
      </c>
      <c r="F47" s="220">
        <v>-0.80800000000000005</v>
      </c>
    </row>
    <row r="48" spans="1:13" ht="15" thickBot="1">
      <c r="A48" s="223"/>
      <c r="B48" s="226"/>
      <c r="C48" s="225"/>
      <c r="D48" s="225"/>
      <c r="E48" s="225"/>
      <c r="F48" s="224"/>
    </row>
    <row r="49" spans="1:11" ht="15" thickBot="1">
      <c r="A49" s="217" t="s">
        <v>498</v>
      </c>
      <c r="B49" s="218">
        <v>5661</v>
      </c>
      <c r="C49" s="218">
        <v>5664</v>
      </c>
      <c r="D49" s="218">
        <v>5663</v>
      </c>
      <c r="E49" s="218">
        <v>5672</v>
      </c>
      <c r="F49" s="218">
        <v>5667</v>
      </c>
    </row>
    <row r="50" spans="1:11" ht="15" thickBot="1">
      <c r="A50" s="217" t="s">
        <v>204</v>
      </c>
      <c r="B50" s="228">
        <v>377</v>
      </c>
      <c r="C50" s="228">
        <v>610</v>
      </c>
      <c r="D50" s="228">
        <v>528</v>
      </c>
      <c r="E50" s="228">
        <v>640</v>
      </c>
      <c r="F50" s="228">
        <v>482</v>
      </c>
    </row>
    <row r="51" spans="1:11">
      <c r="A51" s="219" t="s">
        <v>499</v>
      </c>
      <c r="B51" s="222" t="s">
        <v>468</v>
      </c>
      <c r="C51" s="221">
        <v>0.61980000000000002</v>
      </c>
      <c r="D51" s="220">
        <v>-0.13389999999999999</v>
      </c>
      <c r="E51" s="221">
        <v>0.21210000000000001</v>
      </c>
      <c r="F51" s="220">
        <v>-0.24709999999999999</v>
      </c>
    </row>
    <row r="52" spans="1:11" ht="15" thickBot="1">
      <c r="A52" s="223"/>
      <c r="B52" s="226"/>
      <c r="C52" s="225"/>
      <c r="D52" s="224"/>
      <c r="E52" s="225"/>
      <c r="F52" s="224"/>
    </row>
    <row r="53" spans="1:11" ht="15" thickBot="1">
      <c r="A53" s="227" t="s">
        <v>398</v>
      </c>
      <c r="B53" s="228" t="s">
        <v>468</v>
      </c>
      <c r="C53" s="228" t="s">
        <v>468</v>
      </c>
      <c r="D53" s="228" t="s">
        <v>468</v>
      </c>
      <c r="E53" s="228" t="s">
        <v>468</v>
      </c>
      <c r="F53" s="229">
        <v>0.25779999999999997</v>
      </c>
    </row>
    <row r="54" spans="1:11">
      <c r="A54" s="232"/>
      <c r="B54" s="232"/>
      <c r="C54" s="232"/>
      <c r="D54" s="232"/>
      <c r="E54" s="232"/>
      <c r="F54" s="232"/>
    </row>
    <row r="55" spans="1:11">
      <c r="A55" s="245" t="s">
        <v>59</v>
      </c>
      <c r="B55" s="244"/>
      <c r="C55" s="244"/>
      <c r="D55" s="244"/>
      <c r="E55" s="244"/>
      <c r="F55" s="244"/>
    </row>
    <row r="56" spans="1:11" ht="15" thickBot="1">
      <c r="A56" s="215"/>
      <c r="B56" s="233"/>
      <c r="C56" s="233"/>
      <c r="D56" s="233"/>
      <c r="E56" s="233"/>
      <c r="F56" s="233"/>
    </row>
    <row r="57" spans="1:11" ht="15" thickBot="1">
      <c r="A57" s="215" t="s">
        <v>465</v>
      </c>
      <c r="B57" s="216">
        <v>42825</v>
      </c>
      <c r="C57" s="216">
        <v>42735</v>
      </c>
      <c r="D57" s="216">
        <v>42643</v>
      </c>
      <c r="E57" s="216">
        <v>42551</v>
      </c>
      <c r="F57" s="216">
        <v>42460</v>
      </c>
      <c r="G57" s="256"/>
    </row>
    <row r="58" spans="1:11" ht="15" thickBot="1">
      <c r="A58" s="217" t="s">
        <v>5</v>
      </c>
      <c r="B58" s="218">
        <v>7199</v>
      </c>
      <c r="C58" s="218">
        <v>5455</v>
      </c>
      <c r="D58" s="218">
        <v>4275</v>
      </c>
      <c r="E58" s="218">
        <v>4845</v>
      </c>
      <c r="F58" s="218">
        <v>5034</v>
      </c>
      <c r="G58" s="257"/>
    </row>
    <row r="59" spans="1:11" ht="15" thickBot="1">
      <c r="A59" s="227" t="s">
        <v>500</v>
      </c>
      <c r="B59" s="218">
        <v>6719</v>
      </c>
      <c r="C59" s="218">
        <v>4891</v>
      </c>
      <c r="D59" s="218">
        <v>3714</v>
      </c>
      <c r="E59" s="218">
        <v>4286</v>
      </c>
      <c r="F59" s="218">
        <v>4478</v>
      </c>
      <c r="G59" s="257"/>
    </row>
    <row r="60" spans="1:11">
      <c r="A60" s="219" t="s">
        <v>501</v>
      </c>
      <c r="B60" s="221">
        <v>0.31979999999999997</v>
      </c>
      <c r="C60" s="221">
        <v>0.27600000000000002</v>
      </c>
      <c r="D60" s="220">
        <v>-0.1177</v>
      </c>
      <c r="E60" s="220">
        <v>-3.7600000000000001E-2</v>
      </c>
      <c r="F60" s="222" t="s">
        <v>468</v>
      </c>
      <c r="G60" s="258"/>
    </row>
    <row r="61" spans="1:11" ht="15" thickBot="1">
      <c r="A61" s="223"/>
      <c r="B61" s="225"/>
      <c r="C61" s="225"/>
      <c r="D61" s="224"/>
      <c r="E61" s="224"/>
      <c r="F61" s="226"/>
      <c r="G61" s="259"/>
    </row>
    <row r="62" spans="1:11" ht="15" thickBot="1">
      <c r="A62" s="227" t="s">
        <v>502</v>
      </c>
      <c r="B62" s="229">
        <v>0.23980000000000001</v>
      </c>
      <c r="C62" s="229">
        <v>0.1951</v>
      </c>
      <c r="D62" s="229">
        <v>0.159</v>
      </c>
      <c r="E62" s="229">
        <v>0.18290000000000001</v>
      </c>
      <c r="F62" s="229">
        <v>0.19409999999999999</v>
      </c>
      <c r="G62" s="257"/>
      <c r="H62" s="254"/>
      <c r="I62" s="254"/>
      <c r="J62" s="254"/>
      <c r="K62" s="254"/>
    </row>
    <row r="63" spans="1:11" ht="15" thickBot="1">
      <c r="A63" s="217" t="s">
        <v>503</v>
      </c>
      <c r="B63" s="228">
        <v>545</v>
      </c>
      <c r="C63" s="228">
        <v>300</v>
      </c>
      <c r="D63" s="228">
        <v>649</v>
      </c>
      <c r="E63" s="228">
        <v>553</v>
      </c>
      <c r="F63" s="228">
        <v>556</v>
      </c>
      <c r="G63" s="257"/>
      <c r="H63" s="212"/>
      <c r="I63" s="212"/>
      <c r="J63" s="212"/>
      <c r="K63" s="212"/>
    </row>
    <row r="64" spans="1:11" ht="15" thickBot="1">
      <c r="A64" s="219" t="s">
        <v>504</v>
      </c>
      <c r="B64" s="222">
        <v>9</v>
      </c>
      <c r="C64" s="222">
        <v>-267</v>
      </c>
      <c r="D64" s="222">
        <v>9</v>
      </c>
      <c r="E64" s="222">
        <v>10</v>
      </c>
      <c r="F64" s="222">
        <v>10</v>
      </c>
      <c r="G64" s="258"/>
      <c r="H64" s="212"/>
      <c r="I64" s="212"/>
      <c r="J64" s="212"/>
      <c r="K64" s="212"/>
    </row>
    <row r="65" spans="1:11" ht="15" thickBot="1">
      <c r="A65" s="223"/>
      <c r="B65" s="226"/>
      <c r="C65" s="226"/>
      <c r="D65" s="226"/>
      <c r="E65" s="226"/>
      <c r="F65" s="226"/>
      <c r="G65" s="259"/>
      <c r="H65" s="211"/>
      <c r="I65" s="211"/>
      <c r="J65" s="211"/>
      <c r="K65" s="211"/>
    </row>
    <row r="66" spans="1:11" ht="15" thickBot="1">
      <c r="A66" s="219" t="s">
        <v>505</v>
      </c>
      <c r="B66" s="221">
        <v>0.81620000000000004</v>
      </c>
      <c r="C66" s="220">
        <v>-0.53739999999999999</v>
      </c>
      <c r="D66" s="221">
        <v>0.17399999999999999</v>
      </c>
      <c r="E66" s="220">
        <v>-6.1000000000000004E-3</v>
      </c>
      <c r="F66" s="222" t="s">
        <v>468</v>
      </c>
      <c r="G66" s="258"/>
      <c r="H66" s="213"/>
      <c r="I66" s="213"/>
      <c r="J66" s="213"/>
      <c r="K66" s="213"/>
    </row>
    <row r="67" spans="1:11" ht="15" thickBot="1">
      <c r="A67" s="223"/>
      <c r="B67" s="225"/>
      <c r="C67" s="224"/>
      <c r="D67" s="225"/>
      <c r="E67" s="224"/>
      <c r="F67" s="226"/>
      <c r="G67" s="259"/>
      <c r="H67" s="212"/>
      <c r="I67" s="212"/>
      <c r="J67" s="212"/>
      <c r="K67" s="212"/>
    </row>
    <row r="68" spans="1:11" ht="15" thickBot="1">
      <c r="A68" s="227" t="s">
        <v>506</v>
      </c>
      <c r="B68" s="237">
        <v>4.08</v>
      </c>
      <c r="C68" s="237">
        <v>7.6</v>
      </c>
      <c r="D68" s="237">
        <v>3.39</v>
      </c>
      <c r="E68" s="237">
        <v>4.04</v>
      </c>
      <c r="F68" s="237">
        <v>3.98</v>
      </c>
      <c r="G68" s="257"/>
      <c r="H68" s="212"/>
      <c r="I68" s="212"/>
      <c r="J68" s="212"/>
      <c r="K68" s="212"/>
    </row>
    <row r="69" spans="1:11" ht="15" thickBot="1">
      <c r="A69" s="217" t="s">
        <v>409</v>
      </c>
      <c r="B69" s="228">
        <v>106</v>
      </c>
      <c r="C69" s="228">
        <v>98</v>
      </c>
      <c r="D69" s="228">
        <v>98</v>
      </c>
      <c r="E69" s="228">
        <v>96</v>
      </c>
      <c r="F69" s="228">
        <v>101</v>
      </c>
      <c r="G69" s="257"/>
      <c r="H69" s="211"/>
      <c r="I69" s="211"/>
      <c r="J69" s="211"/>
      <c r="K69" s="211"/>
    </row>
    <row r="70" spans="1:11" ht="15" thickBot="1">
      <c r="A70" s="217" t="s">
        <v>12</v>
      </c>
      <c r="B70" s="228" t="s">
        <v>468</v>
      </c>
      <c r="C70" s="228">
        <v>276</v>
      </c>
      <c r="D70" s="218">
        <v>1621</v>
      </c>
      <c r="E70" s="218">
        <v>1695</v>
      </c>
      <c r="F70" s="218">
        <v>1781</v>
      </c>
      <c r="G70" s="257"/>
      <c r="H70" s="213"/>
      <c r="I70" s="213"/>
      <c r="J70" s="213"/>
      <c r="K70" s="213"/>
    </row>
    <row r="71" spans="1:11" ht="15" thickBot="1">
      <c r="A71" s="227" t="s">
        <v>11</v>
      </c>
      <c r="B71" s="228" t="s">
        <v>468</v>
      </c>
      <c r="C71" s="228">
        <v>234</v>
      </c>
      <c r="D71" s="228" t="s">
        <v>468</v>
      </c>
      <c r="E71" s="228" t="s">
        <v>468</v>
      </c>
      <c r="F71" s="228" t="s">
        <v>468</v>
      </c>
      <c r="G71" s="257"/>
      <c r="H71" s="211"/>
      <c r="I71" s="211"/>
      <c r="J71" s="211"/>
      <c r="K71" s="211"/>
    </row>
    <row r="72" spans="1:11" ht="15" thickBot="1">
      <c r="A72" s="227" t="s">
        <v>507</v>
      </c>
      <c r="B72" s="228" t="s">
        <v>468</v>
      </c>
      <c r="C72" s="228">
        <v>42</v>
      </c>
      <c r="D72" s="218">
        <v>1621</v>
      </c>
      <c r="E72" s="218">
        <v>1695</v>
      </c>
      <c r="F72" s="218">
        <v>1781</v>
      </c>
      <c r="G72" s="257"/>
      <c r="H72" s="213"/>
      <c r="I72" s="213"/>
      <c r="J72" s="213"/>
      <c r="K72" s="213"/>
    </row>
    <row r="73" spans="1:11" ht="15" thickBot="1">
      <c r="A73" s="217" t="s">
        <v>508</v>
      </c>
      <c r="B73" s="218">
        <v>7851</v>
      </c>
      <c r="C73" s="218">
        <v>6129</v>
      </c>
      <c r="D73" s="218">
        <v>6642</v>
      </c>
      <c r="E73" s="218">
        <v>7189</v>
      </c>
      <c r="F73" s="218">
        <v>7472</v>
      </c>
      <c r="G73" s="257"/>
      <c r="H73" s="212"/>
      <c r="I73" s="212"/>
      <c r="J73" s="212"/>
      <c r="K73" s="212"/>
    </row>
    <row r="74" spans="1:11" ht="15" thickBot="1">
      <c r="A74" s="217" t="s">
        <v>509</v>
      </c>
      <c r="B74" s="218">
        <v>12720</v>
      </c>
      <c r="C74" s="218">
        <v>12527</v>
      </c>
      <c r="D74" s="218">
        <v>11412</v>
      </c>
      <c r="E74" s="218">
        <v>10696</v>
      </c>
      <c r="F74" s="218">
        <v>10114</v>
      </c>
      <c r="G74" s="257"/>
      <c r="H74" s="212"/>
      <c r="I74" s="212"/>
      <c r="J74" s="212"/>
      <c r="K74" s="212"/>
    </row>
    <row r="75" spans="1:11" ht="15" thickBot="1">
      <c r="A75" s="227" t="s">
        <v>510</v>
      </c>
      <c r="B75" s="228" t="s">
        <v>468</v>
      </c>
      <c r="C75" s="218">
        <v>18358</v>
      </c>
      <c r="D75" s="228" t="s">
        <v>468</v>
      </c>
      <c r="E75" s="228" t="s">
        <v>468</v>
      </c>
      <c r="F75" s="228" t="s">
        <v>468</v>
      </c>
      <c r="G75" s="257"/>
      <c r="H75" s="212"/>
      <c r="I75" s="212"/>
      <c r="J75" s="212"/>
      <c r="K75" s="212"/>
    </row>
    <row r="76" spans="1:11" ht="15" thickBot="1">
      <c r="A76" s="234" t="s">
        <v>511</v>
      </c>
      <c r="B76" s="228" t="s">
        <v>468</v>
      </c>
      <c r="C76" s="218">
        <v>3066</v>
      </c>
      <c r="D76" s="228" t="s">
        <v>468</v>
      </c>
      <c r="E76" s="228" t="s">
        <v>468</v>
      </c>
      <c r="F76" s="228" t="s">
        <v>468</v>
      </c>
      <c r="G76" s="257"/>
      <c r="H76" s="212"/>
      <c r="I76" s="212"/>
      <c r="J76" s="212"/>
      <c r="K76" s="212"/>
    </row>
    <row r="77" spans="1:11" ht="15" thickBot="1">
      <c r="A77" s="227" t="s">
        <v>21</v>
      </c>
      <c r="B77" s="228" t="s">
        <v>468</v>
      </c>
      <c r="C77" s="218">
        <v>5830</v>
      </c>
      <c r="D77" s="228" t="s">
        <v>468</v>
      </c>
      <c r="E77" s="228" t="s">
        <v>468</v>
      </c>
      <c r="F77" s="228" t="s">
        <v>468</v>
      </c>
      <c r="G77" s="257"/>
      <c r="H77" s="212"/>
      <c r="I77" s="212"/>
      <c r="J77" s="212"/>
      <c r="K77" s="212"/>
    </row>
    <row r="78" spans="1:11" ht="15" thickBot="1">
      <c r="A78" s="217" t="s">
        <v>512</v>
      </c>
      <c r="B78" s="218">
        <v>2405</v>
      </c>
      <c r="C78" s="218">
        <v>2421</v>
      </c>
      <c r="D78" s="218">
        <v>2212</v>
      </c>
      <c r="E78" s="218">
        <v>2209</v>
      </c>
      <c r="F78" s="218">
        <v>2184</v>
      </c>
      <c r="G78" s="257"/>
      <c r="H78" s="212"/>
      <c r="I78" s="212"/>
      <c r="J78" s="212"/>
      <c r="K78" s="212"/>
    </row>
    <row r="79" spans="1:11" ht="15" thickBot="1">
      <c r="A79" s="227" t="s">
        <v>513</v>
      </c>
      <c r="B79" s="218">
        <v>2405</v>
      </c>
      <c r="C79" s="218">
        <v>2421</v>
      </c>
      <c r="D79" s="218">
        <v>2212</v>
      </c>
      <c r="E79" s="218">
        <v>2209</v>
      </c>
      <c r="F79" s="218">
        <v>2184</v>
      </c>
      <c r="G79" s="257"/>
      <c r="H79" s="212"/>
      <c r="I79" s="212"/>
      <c r="J79" s="212"/>
      <c r="K79" s="212"/>
    </row>
    <row r="80" spans="1:11" ht="15" thickBot="1">
      <c r="A80" s="217" t="s">
        <v>514</v>
      </c>
      <c r="B80" s="218">
        <v>4989</v>
      </c>
      <c r="C80" s="218">
        <v>5036</v>
      </c>
      <c r="D80" s="218">
        <v>4797</v>
      </c>
      <c r="E80" s="218">
        <v>4762</v>
      </c>
      <c r="F80" s="218">
        <v>4774</v>
      </c>
      <c r="G80" s="257"/>
      <c r="H80" s="212"/>
      <c r="I80" s="212"/>
      <c r="J80" s="212"/>
      <c r="K80" s="212"/>
    </row>
    <row r="81" spans="1:11" ht="15" thickBot="1">
      <c r="A81" s="227" t="s">
        <v>515</v>
      </c>
      <c r="B81" s="228" t="s">
        <v>468</v>
      </c>
      <c r="C81" s="228">
        <v>469</v>
      </c>
      <c r="D81" s="228" t="s">
        <v>468</v>
      </c>
      <c r="E81" s="228" t="s">
        <v>468</v>
      </c>
      <c r="F81" s="228" t="s">
        <v>468</v>
      </c>
      <c r="G81" s="257"/>
      <c r="H81" s="212"/>
      <c r="I81" s="212"/>
      <c r="J81" s="212"/>
      <c r="K81" s="212"/>
    </row>
    <row r="82" spans="1:11" ht="15" thickBot="1">
      <c r="A82" s="227" t="s">
        <v>516</v>
      </c>
      <c r="B82" s="228" t="s">
        <v>468</v>
      </c>
      <c r="C82" s="218">
        <v>4568</v>
      </c>
      <c r="D82" s="228" t="s">
        <v>468</v>
      </c>
      <c r="E82" s="228" t="s">
        <v>468</v>
      </c>
      <c r="F82" s="228" t="s">
        <v>468</v>
      </c>
      <c r="G82" s="257"/>
      <c r="H82" s="212"/>
      <c r="I82" s="212"/>
      <c r="J82" s="212"/>
      <c r="K82" s="212"/>
    </row>
    <row r="83" spans="1:11" ht="15" thickBot="1">
      <c r="A83" s="217" t="s">
        <v>517</v>
      </c>
      <c r="B83" s="218">
        <v>1952</v>
      </c>
      <c r="C83" s="218">
        <v>1659</v>
      </c>
      <c r="D83" s="218">
        <v>1623</v>
      </c>
      <c r="E83" s="218">
        <v>1426</v>
      </c>
      <c r="F83" s="218">
        <v>1235</v>
      </c>
      <c r="G83" s="257"/>
      <c r="H83" s="212"/>
      <c r="I83" s="212"/>
      <c r="J83" s="212"/>
      <c r="K83" s="212"/>
    </row>
    <row r="84" spans="1:11" ht="15" thickBot="1">
      <c r="A84" s="217" t="s">
        <v>518</v>
      </c>
      <c r="B84" s="218">
        <v>30018</v>
      </c>
      <c r="C84" s="218">
        <v>27958</v>
      </c>
      <c r="D84" s="218">
        <v>26883</v>
      </c>
      <c r="E84" s="218">
        <v>26486</v>
      </c>
      <c r="F84" s="218">
        <v>25932</v>
      </c>
      <c r="G84" s="257"/>
      <c r="H84" s="212"/>
      <c r="I84" s="212"/>
      <c r="J84" s="212"/>
      <c r="K84" s="212"/>
    </row>
    <row r="85" spans="1:11" ht="15" thickBot="1">
      <c r="A85" s="227" t="s">
        <v>519</v>
      </c>
      <c r="B85" s="229">
        <v>7.3700000000000002E-2</v>
      </c>
      <c r="C85" s="229">
        <v>0.04</v>
      </c>
      <c r="D85" s="229">
        <v>1.4999999999999999E-2</v>
      </c>
      <c r="E85" s="229">
        <v>2.1399999999999999E-2</v>
      </c>
      <c r="F85" s="228" t="s">
        <v>468</v>
      </c>
      <c r="G85" s="257"/>
      <c r="H85" s="212"/>
      <c r="I85" s="212"/>
      <c r="J85" s="212"/>
      <c r="K85" s="212"/>
    </row>
    <row r="86" spans="1:11" ht="15" thickBot="1">
      <c r="A86" s="227" t="s">
        <v>520</v>
      </c>
      <c r="B86" s="237">
        <v>0.32</v>
      </c>
      <c r="C86" s="228" t="s">
        <v>468</v>
      </c>
      <c r="D86" s="228" t="s">
        <v>468</v>
      </c>
      <c r="E86" s="228" t="s">
        <v>468</v>
      </c>
      <c r="F86" s="228" t="s">
        <v>468</v>
      </c>
      <c r="G86" s="257"/>
      <c r="H86" s="212"/>
      <c r="I86" s="212"/>
      <c r="J86" s="212"/>
      <c r="K86" s="212"/>
    </row>
    <row r="87" spans="1:11" ht="15" thickBot="1">
      <c r="A87" s="227" t="s">
        <v>521</v>
      </c>
      <c r="B87" s="229">
        <v>0.1037</v>
      </c>
      <c r="C87" s="228" t="s">
        <v>468</v>
      </c>
      <c r="D87" s="228" t="s">
        <v>468</v>
      </c>
      <c r="E87" s="228" t="s">
        <v>468</v>
      </c>
      <c r="F87" s="228" t="s">
        <v>468</v>
      </c>
      <c r="G87" s="257"/>
      <c r="H87" s="212"/>
      <c r="I87" s="212"/>
      <c r="J87" s="212"/>
      <c r="K87" s="212"/>
    </row>
    <row r="88" spans="1:11" ht="15" thickBot="1">
      <c r="A88" s="234"/>
      <c r="B88" s="228"/>
      <c r="C88" s="228"/>
      <c r="D88" s="228"/>
      <c r="E88" s="228"/>
      <c r="F88" s="228"/>
      <c r="H88" s="212"/>
      <c r="I88" s="212"/>
      <c r="J88" s="212"/>
      <c r="K88" s="212"/>
    </row>
    <row r="89" spans="1:11" ht="15" thickBot="1">
      <c r="A89" s="215" t="s">
        <v>522</v>
      </c>
      <c r="B89" s="216">
        <v>42825</v>
      </c>
      <c r="C89" s="216">
        <v>42735</v>
      </c>
      <c r="D89" s="216">
        <v>42643</v>
      </c>
      <c r="E89" s="216">
        <v>42551</v>
      </c>
      <c r="F89" s="216">
        <v>42460</v>
      </c>
      <c r="G89" s="256"/>
      <c r="H89" s="212"/>
      <c r="I89" s="212"/>
      <c r="J89" s="212"/>
      <c r="K89" s="212"/>
    </row>
    <row r="90" spans="1:11" ht="15" thickBot="1">
      <c r="A90" s="217" t="s">
        <v>523</v>
      </c>
      <c r="B90" s="218">
        <v>1319</v>
      </c>
      <c r="C90" s="218">
        <v>1103</v>
      </c>
      <c r="D90" s="228">
        <v>794</v>
      </c>
      <c r="E90" s="228">
        <v>747</v>
      </c>
      <c r="F90" s="218">
        <v>1029</v>
      </c>
      <c r="G90" s="257"/>
      <c r="H90" s="212"/>
      <c r="I90" s="212"/>
      <c r="J90" s="212"/>
      <c r="K90" s="212"/>
    </row>
    <row r="91" spans="1:11" ht="15" thickBot="1">
      <c r="A91" s="227" t="s">
        <v>524</v>
      </c>
      <c r="B91" s="218">
        <v>1319</v>
      </c>
      <c r="C91" s="218">
        <v>1103</v>
      </c>
      <c r="D91" s="228">
        <v>794</v>
      </c>
      <c r="E91" s="228">
        <v>747</v>
      </c>
      <c r="F91" s="218">
        <v>1029</v>
      </c>
      <c r="G91" s="257"/>
      <c r="H91" s="212"/>
      <c r="I91" s="212"/>
      <c r="J91" s="212"/>
      <c r="K91" s="212"/>
    </row>
    <row r="92" spans="1:11" ht="15" thickBot="1">
      <c r="A92" s="217" t="s">
        <v>29</v>
      </c>
      <c r="B92" s="218">
        <v>2303</v>
      </c>
      <c r="C92" s="228">
        <v>442</v>
      </c>
      <c r="D92" s="218">
        <v>2562</v>
      </c>
      <c r="E92" s="218">
        <v>2470</v>
      </c>
      <c r="F92" s="218">
        <v>2273</v>
      </c>
      <c r="G92" s="257"/>
      <c r="H92" s="212"/>
      <c r="I92" s="212"/>
      <c r="J92" s="212"/>
      <c r="K92" s="212"/>
    </row>
    <row r="93" spans="1:11">
      <c r="A93" s="219" t="s">
        <v>525</v>
      </c>
      <c r="B93" s="221">
        <v>4.2104999999999997</v>
      </c>
      <c r="C93" s="220">
        <v>-0.82750000000000001</v>
      </c>
      <c r="D93" s="221">
        <v>3.73E-2</v>
      </c>
      <c r="E93" s="221">
        <v>8.6400000000000005E-2</v>
      </c>
      <c r="F93" s="222" t="s">
        <v>468</v>
      </c>
      <c r="G93" s="258"/>
    </row>
    <row r="94" spans="1:11" ht="15" thickBot="1">
      <c r="A94" s="223"/>
      <c r="B94" s="225"/>
      <c r="C94" s="224"/>
      <c r="D94" s="225"/>
      <c r="E94" s="225"/>
      <c r="F94" s="226"/>
      <c r="G94" s="259"/>
      <c r="H94" s="254"/>
      <c r="I94" s="254"/>
      <c r="J94" s="254"/>
      <c r="K94" s="254"/>
    </row>
    <row r="95" spans="1:11" ht="15" thickBot="1">
      <c r="A95" s="217" t="s">
        <v>526</v>
      </c>
      <c r="B95" s="228">
        <v>16</v>
      </c>
      <c r="C95" s="228">
        <v>4</v>
      </c>
      <c r="D95" s="228">
        <v>7</v>
      </c>
      <c r="E95" s="228">
        <v>52</v>
      </c>
      <c r="F95" s="228">
        <v>52</v>
      </c>
      <c r="G95" s="257"/>
      <c r="H95" s="212"/>
      <c r="I95" s="212"/>
      <c r="J95" s="212"/>
      <c r="K95" s="212"/>
    </row>
    <row r="96" spans="1:11" ht="15" thickBot="1">
      <c r="A96" s="217" t="s">
        <v>32</v>
      </c>
      <c r="B96" s="228">
        <v>134</v>
      </c>
      <c r="C96" s="218">
        <v>2482</v>
      </c>
      <c r="D96" s="228">
        <v>339</v>
      </c>
      <c r="E96" s="228">
        <v>418</v>
      </c>
      <c r="F96" s="228">
        <v>179</v>
      </c>
      <c r="G96" s="257"/>
      <c r="H96" s="212"/>
      <c r="I96" s="212"/>
      <c r="J96" s="212"/>
      <c r="K96" s="212"/>
    </row>
    <row r="97" spans="1:11" ht="15" thickBot="1">
      <c r="A97" s="227" t="s">
        <v>527</v>
      </c>
      <c r="B97" s="228">
        <v>134</v>
      </c>
      <c r="C97" s="218">
        <v>2482</v>
      </c>
      <c r="D97" s="228">
        <v>169</v>
      </c>
      <c r="E97" s="228">
        <v>175</v>
      </c>
      <c r="F97" s="228">
        <v>179</v>
      </c>
      <c r="G97" s="257"/>
      <c r="H97" s="212"/>
      <c r="I97" s="212"/>
      <c r="J97" s="212"/>
      <c r="K97" s="212"/>
    </row>
    <row r="98" spans="1:11" ht="15" thickBot="1">
      <c r="A98" s="217" t="s">
        <v>528</v>
      </c>
      <c r="B98" s="218">
        <v>3772</v>
      </c>
      <c r="C98" s="218">
        <v>4032</v>
      </c>
      <c r="D98" s="218">
        <v>3701</v>
      </c>
      <c r="E98" s="218">
        <v>3687</v>
      </c>
      <c r="F98" s="218">
        <v>3533</v>
      </c>
      <c r="G98" s="257"/>
      <c r="H98" s="211"/>
      <c r="I98" s="211"/>
      <c r="J98" s="211"/>
      <c r="K98" s="211"/>
    </row>
    <row r="99" spans="1:11" ht="15" thickBot="1">
      <c r="A99" s="227" t="s">
        <v>529</v>
      </c>
      <c r="B99" s="237">
        <v>2.08</v>
      </c>
      <c r="C99" s="237">
        <v>1.52</v>
      </c>
      <c r="D99" s="237">
        <v>1.79</v>
      </c>
      <c r="E99" s="237">
        <v>1.95</v>
      </c>
      <c r="F99" s="237">
        <v>2.11</v>
      </c>
      <c r="G99" s="257"/>
      <c r="H99" s="213"/>
      <c r="I99" s="213"/>
      <c r="J99" s="213"/>
      <c r="K99" s="213"/>
    </row>
    <row r="100" spans="1:11" ht="15" thickBot="1">
      <c r="A100" s="227" t="s">
        <v>530</v>
      </c>
      <c r="B100" s="237">
        <v>2.0499999999999998</v>
      </c>
      <c r="C100" s="237">
        <v>1.5</v>
      </c>
      <c r="D100" s="237">
        <v>1.77</v>
      </c>
      <c r="E100" s="237">
        <v>1.92</v>
      </c>
      <c r="F100" s="237">
        <v>2.09</v>
      </c>
      <c r="G100" s="257"/>
      <c r="H100" s="212"/>
      <c r="I100" s="212"/>
      <c r="J100" s="212"/>
      <c r="K100" s="212"/>
    </row>
    <row r="101" spans="1:11" ht="15" thickBot="1">
      <c r="A101" s="227" t="s">
        <v>531</v>
      </c>
      <c r="B101" s="237">
        <v>1.91</v>
      </c>
      <c r="C101" s="237">
        <v>1.35</v>
      </c>
      <c r="D101" s="237">
        <v>1.1499999999999999</v>
      </c>
      <c r="E101" s="237">
        <v>1.31</v>
      </c>
      <c r="F101" s="237">
        <v>1.42</v>
      </c>
      <c r="G101" s="257"/>
      <c r="H101" s="212"/>
      <c r="I101" s="212"/>
      <c r="J101" s="212"/>
      <c r="K101" s="212"/>
    </row>
    <row r="102" spans="1:11" ht="15" thickBot="1">
      <c r="A102" s="217" t="s">
        <v>532</v>
      </c>
      <c r="B102" s="218">
        <v>5788</v>
      </c>
      <c r="C102" s="218">
        <v>3223</v>
      </c>
      <c r="D102" s="218">
        <v>3819</v>
      </c>
      <c r="E102" s="218">
        <v>3833</v>
      </c>
      <c r="F102" s="218">
        <v>3644</v>
      </c>
      <c r="G102" s="257"/>
      <c r="H102" s="212"/>
      <c r="I102" s="212"/>
      <c r="J102" s="212"/>
      <c r="K102" s="212"/>
    </row>
    <row r="103" spans="1:11" ht="15" thickBot="1">
      <c r="A103" s="227" t="s">
        <v>533</v>
      </c>
      <c r="B103" s="218">
        <v>5788</v>
      </c>
      <c r="C103" s="218">
        <v>3223</v>
      </c>
      <c r="D103" s="218">
        <v>3819</v>
      </c>
      <c r="E103" s="218">
        <v>3833</v>
      </c>
      <c r="F103" s="218">
        <v>3644</v>
      </c>
      <c r="G103" s="257"/>
      <c r="H103" s="212"/>
      <c r="I103" s="212"/>
      <c r="J103" s="212"/>
      <c r="K103" s="212"/>
    </row>
    <row r="104" spans="1:11" ht="15" thickBot="1">
      <c r="A104" s="217" t="s">
        <v>534</v>
      </c>
      <c r="B104" s="228">
        <v>567</v>
      </c>
      <c r="C104" s="228">
        <v>551</v>
      </c>
      <c r="D104" s="228">
        <v>416</v>
      </c>
      <c r="E104" s="228">
        <v>406</v>
      </c>
      <c r="F104" s="228">
        <v>453</v>
      </c>
      <c r="G104" s="257"/>
      <c r="H104" s="212"/>
      <c r="I104" s="212"/>
      <c r="J104" s="212"/>
      <c r="K104" s="212"/>
    </row>
    <row r="105" spans="1:11" ht="15" thickBot="1">
      <c r="A105" s="227" t="s">
        <v>37</v>
      </c>
      <c r="B105" s="228">
        <v>669</v>
      </c>
      <c r="C105" s="228">
        <v>737</v>
      </c>
      <c r="D105" s="228">
        <v>613</v>
      </c>
      <c r="E105" s="228">
        <v>611</v>
      </c>
      <c r="F105" s="228">
        <v>604</v>
      </c>
      <c r="G105" s="257"/>
      <c r="H105" s="212"/>
      <c r="I105" s="212"/>
      <c r="J105" s="212"/>
      <c r="K105" s="212"/>
    </row>
    <row r="106" spans="1:11" ht="15" thickBot="1">
      <c r="A106" s="227" t="s">
        <v>38</v>
      </c>
      <c r="B106" s="228">
        <v>101</v>
      </c>
      <c r="C106" s="228">
        <v>186</v>
      </c>
      <c r="D106" s="228">
        <v>197</v>
      </c>
      <c r="E106" s="228">
        <v>204</v>
      </c>
      <c r="F106" s="228">
        <v>152</v>
      </c>
      <c r="G106" s="257"/>
      <c r="H106" s="212"/>
      <c r="I106" s="212"/>
      <c r="J106" s="212"/>
      <c r="K106" s="212"/>
    </row>
    <row r="107" spans="1:11" ht="15" thickBot="1">
      <c r="A107" s="217" t="s">
        <v>40</v>
      </c>
      <c r="B107" s="228">
        <v>222</v>
      </c>
      <c r="C107" s="228">
        <v>220</v>
      </c>
      <c r="D107" s="228">
        <v>193</v>
      </c>
      <c r="E107" s="228">
        <v>191</v>
      </c>
      <c r="F107" s="228">
        <v>198</v>
      </c>
      <c r="G107" s="257"/>
      <c r="H107" s="212"/>
      <c r="I107" s="212"/>
      <c r="J107" s="212"/>
      <c r="K107" s="212"/>
    </row>
    <row r="108" spans="1:11" ht="15" thickBot="1">
      <c r="A108" s="227" t="s">
        <v>535</v>
      </c>
      <c r="B108" s="228">
        <v>222</v>
      </c>
      <c r="C108" s="228">
        <v>220</v>
      </c>
      <c r="D108" s="228">
        <v>193</v>
      </c>
      <c r="E108" s="228">
        <v>191</v>
      </c>
      <c r="F108" s="228">
        <v>198</v>
      </c>
      <c r="G108" s="257"/>
      <c r="H108" s="212"/>
      <c r="I108" s="212"/>
      <c r="J108" s="212"/>
      <c r="K108" s="212"/>
    </row>
    <row r="109" spans="1:11" ht="15" thickBot="1">
      <c r="A109" s="217" t="s">
        <v>536</v>
      </c>
      <c r="B109" s="218">
        <v>10450</v>
      </c>
      <c r="C109" s="218">
        <v>8213</v>
      </c>
      <c r="D109" s="218">
        <v>8326</v>
      </c>
      <c r="E109" s="218">
        <v>8322</v>
      </c>
      <c r="F109" s="218">
        <v>7980</v>
      </c>
      <c r="G109" s="257"/>
      <c r="H109" s="212"/>
      <c r="I109" s="212"/>
      <c r="J109" s="212"/>
      <c r="K109" s="212"/>
    </row>
    <row r="110" spans="1:11" ht="15" thickBot="1">
      <c r="A110" s="227" t="s">
        <v>537</v>
      </c>
      <c r="B110" s="229">
        <v>0.34810000000000002</v>
      </c>
      <c r="C110" s="229">
        <v>0.29370000000000002</v>
      </c>
      <c r="D110" s="229">
        <v>0.30969999999999998</v>
      </c>
      <c r="E110" s="229">
        <v>0.31419999999999998</v>
      </c>
      <c r="F110" s="229">
        <v>0.30769999999999997</v>
      </c>
      <c r="G110" s="257"/>
      <c r="H110" s="212"/>
      <c r="I110" s="212"/>
      <c r="J110" s="212"/>
      <c r="K110" s="212"/>
    </row>
    <row r="111" spans="1:11" ht="15" thickBot="1">
      <c r="A111" s="217" t="s">
        <v>538</v>
      </c>
      <c r="B111" s="218">
        <v>19714</v>
      </c>
      <c r="C111" s="218">
        <v>19865</v>
      </c>
      <c r="D111" s="218">
        <v>18644</v>
      </c>
      <c r="E111" s="218">
        <v>18226</v>
      </c>
      <c r="F111" s="218">
        <v>18001</v>
      </c>
      <c r="G111" s="257"/>
      <c r="H111" s="212"/>
      <c r="I111" s="212"/>
      <c r="J111" s="212"/>
      <c r="K111" s="212"/>
    </row>
    <row r="112" spans="1:11" ht="15" thickBot="1">
      <c r="A112" s="227" t="s">
        <v>539</v>
      </c>
      <c r="B112" s="228">
        <v>594</v>
      </c>
      <c r="C112" s="228">
        <v>594</v>
      </c>
      <c r="D112" s="228">
        <v>594</v>
      </c>
      <c r="E112" s="228">
        <v>594</v>
      </c>
      <c r="F112" s="228">
        <v>594</v>
      </c>
      <c r="G112" s="257"/>
      <c r="H112" s="212"/>
      <c r="I112" s="212"/>
      <c r="J112" s="212"/>
      <c r="K112" s="212"/>
    </row>
    <row r="113" spans="1:11" ht="15" thickBot="1">
      <c r="A113" s="227" t="s">
        <v>540</v>
      </c>
      <c r="B113" s="218">
        <v>1171</v>
      </c>
      <c r="C113" s="218">
        <v>1171</v>
      </c>
      <c r="D113" s="218">
        <v>1171</v>
      </c>
      <c r="E113" s="218">
        <v>1171</v>
      </c>
      <c r="F113" s="218">
        <v>1171</v>
      </c>
      <c r="G113" s="257"/>
      <c r="H113" s="212"/>
      <c r="I113" s="212"/>
      <c r="J113" s="212"/>
      <c r="K113" s="212"/>
    </row>
    <row r="114" spans="1:11" ht="15" thickBot="1">
      <c r="A114" s="227" t="s">
        <v>48</v>
      </c>
      <c r="B114" s="218">
        <v>16719</v>
      </c>
      <c r="C114" s="218">
        <v>16808</v>
      </c>
      <c r="D114" s="218">
        <v>15135</v>
      </c>
      <c r="E114" s="218">
        <v>14749</v>
      </c>
      <c r="F114" s="218">
        <v>14516</v>
      </c>
      <c r="G114" s="257"/>
      <c r="H114" s="212"/>
      <c r="I114" s="212"/>
      <c r="J114" s="212"/>
      <c r="K114" s="212"/>
    </row>
    <row r="115" spans="1:11" ht="23.4" thickBot="1">
      <c r="A115" s="227" t="s">
        <v>541</v>
      </c>
      <c r="B115" s="228" t="s">
        <v>468</v>
      </c>
      <c r="C115" s="218">
        <v>2197</v>
      </c>
      <c r="D115" s="228" t="s">
        <v>468</v>
      </c>
      <c r="E115" s="228" t="s">
        <v>468</v>
      </c>
      <c r="F115" s="228" t="s">
        <v>468</v>
      </c>
      <c r="G115" s="257"/>
      <c r="H115" s="212"/>
      <c r="I115" s="212"/>
      <c r="J115" s="212"/>
      <c r="K115" s="212"/>
    </row>
    <row r="116" spans="1:11" ht="15" thickBot="1">
      <c r="A116" s="227" t="s">
        <v>542</v>
      </c>
      <c r="B116" s="228" t="s">
        <v>468</v>
      </c>
      <c r="C116" s="228" t="s">
        <v>468</v>
      </c>
      <c r="D116" s="228">
        <v>813</v>
      </c>
      <c r="E116" s="228">
        <v>905</v>
      </c>
      <c r="F116" s="218">
        <v>1050</v>
      </c>
      <c r="G116" s="257"/>
      <c r="H116" s="212"/>
      <c r="I116" s="212"/>
      <c r="J116" s="212"/>
      <c r="K116" s="212"/>
    </row>
    <row r="117" spans="1:11" ht="15" thickBot="1">
      <c r="A117" s="219" t="s">
        <v>543</v>
      </c>
      <c r="B117" s="222">
        <v>-3</v>
      </c>
      <c r="C117" s="222">
        <v>-1</v>
      </c>
      <c r="D117" s="222">
        <v>-4</v>
      </c>
      <c r="E117" s="222">
        <v>-5</v>
      </c>
      <c r="F117" s="222">
        <v>-5</v>
      </c>
      <c r="G117" s="258"/>
      <c r="H117" s="212"/>
      <c r="I117" s="212"/>
      <c r="J117" s="212"/>
      <c r="K117" s="212"/>
    </row>
    <row r="118" spans="1:11" ht="15" thickBot="1">
      <c r="A118" s="223"/>
      <c r="B118" s="226"/>
      <c r="C118" s="226"/>
      <c r="D118" s="226"/>
      <c r="E118" s="226"/>
      <c r="F118" s="226"/>
      <c r="G118" s="259"/>
      <c r="H118" s="212"/>
      <c r="I118" s="212"/>
      <c r="J118" s="212"/>
      <c r="K118" s="212"/>
    </row>
    <row r="119" spans="1:11" ht="15" thickBot="1">
      <c r="A119" s="219" t="s">
        <v>51</v>
      </c>
      <c r="B119" s="222">
        <v>-933</v>
      </c>
      <c r="C119" s="222">
        <v>-957</v>
      </c>
      <c r="D119" s="222">
        <v>-955</v>
      </c>
      <c r="E119" s="222">
        <v>-955</v>
      </c>
      <c r="F119" s="222">
        <v>-952</v>
      </c>
      <c r="G119" s="258"/>
      <c r="H119" s="212"/>
      <c r="I119" s="212"/>
      <c r="J119" s="212"/>
      <c r="K119" s="212"/>
    </row>
    <row r="120" spans="1:11" ht="15" thickBot="1">
      <c r="A120" s="223"/>
      <c r="B120" s="226"/>
      <c r="C120" s="226"/>
      <c r="D120" s="226"/>
      <c r="E120" s="226"/>
      <c r="F120" s="226"/>
      <c r="G120" s="259"/>
      <c r="H120" s="212"/>
      <c r="I120" s="212"/>
      <c r="J120" s="212"/>
      <c r="K120" s="212"/>
    </row>
    <row r="121" spans="1:11" ht="15" thickBot="1">
      <c r="A121" s="227" t="s">
        <v>544</v>
      </c>
      <c r="B121" s="229">
        <v>0.65680000000000005</v>
      </c>
      <c r="C121" s="229">
        <v>0.71050000000000002</v>
      </c>
      <c r="D121" s="229">
        <v>0.69350000000000001</v>
      </c>
      <c r="E121" s="229">
        <v>0.68810000000000004</v>
      </c>
      <c r="F121" s="229">
        <v>0.69420000000000004</v>
      </c>
      <c r="G121" s="257"/>
      <c r="H121" s="212"/>
      <c r="I121" s="212"/>
      <c r="J121" s="212"/>
      <c r="K121" s="212"/>
    </row>
    <row r="122" spans="1:11" ht="15" thickBot="1">
      <c r="A122" s="217" t="s">
        <v>545</v>
      </c>
      <c r="B122" s="218">
        <v>19714</v>
      </c>
      <c r="C122" s="218">
        <v>19865</v>
      </c>
      <c r="D122" s="218">
        <v>18644</v>
      </c>
      <c r="E122" s="218">
        <v>18226</v>
      </c>
      <c r="F122" s="218">
        <v>18001</v>
      </c>
      <c r="G122" s="257"/>
      <c r="H122" s="211"/>
      <c r="I122" s="211"/>
      <c r="J122" s="211"/>
      <c r="K122" s="211"/>
    </row>
    <row r="123" spans="1:11" ht="15" thickBot="1">
      <c r="A123" s="227" t="s">
        <v>546</v>
      </c>
      <c r="B123" s="229">
        <v>0.65680000000000005</v>
      </c>
      <c r="C123" s="229">
        <v>0.71050000000000002</v>
      </c>
      <c r="D123" s="229">
        <v>0.69350000000000001</v>
      </c>
      <c r="E123" s="229">
        <v>0.68810000000000004</v>
      </c>
      <c r="F123" s="229">
        <v>0.69420000000000004</v>
      </c>
      <c r="G123" s="257"/>
      <c r="H123" s="213"/>
      <c r="I123" s="213"/>
      <c r="J123" s="213"/>
      <c r="K123" s="213"/>
    </row>
    <row r="124" spans="1:11">
      <c r="A124" s="230" t="s">
        <v>547</v>
      </c>
      <c r="B124" s="222">
        <v>-147</v>
      </c>
      <c r="C124" s="222">
        <v>-120</v>
      </c>
      <c r="D124" s="222">
        <v>-87</v>
      </c>
      <c r="E124" s="222">
        <v>-62</v>
      </c>
      <c r="F124" s="222">
        <v>-49</v>
      </c>
      <c r="G124" s="258"/>
      <c r="H124" s="211"/>
      <c r="I124" s="211"/>
      <c r="J124" s="211"/>
      <c r="K124" s="211"/>
    </row>
    <row r="125" spans="1:11" ht="15" thickBot="1">
      <c r="A125" s="231"/>
      <c r="B125" s="226"/>
      <c r="C125" s="226"/>
      <c r="D125" s="226"/>
      <c r="E125" s="226"/>
      <c r="F125" s="226"/>
      <c r="G125" s="259"/>
      <c r="H125" s="213"/>
      <c r="I125" s="213"/>
      <c r="J125" s="213"/>
      <c r="K125" s="213"/>
    </row>
    <row r="126" spans="1:11" ht="15" thickBot="1">
      <c r="A126" s="217" t="s">
        <v>548</v>
      </c>
      <c r="B126" s="218">
        <v>19567</v>
      </c>
      <c r="C126" s="218">
        <v>19745</v>
      </c>
      <c r="D126" s="218">
        <v>18557</v>
      </c>
      <c r="E126" s="218">
        <v>18164</v>
      </c>
      <c r="F126" s="218">
        <v>17953</v>
      </c>
      <c r="G126" s="257"/>
      <c r="H126" s="212"/>
      <c r="I126" s="212"/>
      <c r="J126" s="212"/>
      <c r="K126" s="212"/>
    </row>
    <row r="127" spans="1:11" ht="15" thickBot="1">
      <c r="A127" s="238" t="s">
        <v>549</v>
      </c>
      <c r="B127" s="239">
        <v>30018</v>
      </c>
      <c r="C127" s="239">
        <v>27958</v>
      </c>
      <c r="D127" s="239">
        <v>26883</v>
      </c>
      <c r="E127" s="239">
        <v>26486</v>
      </c>
      <c r="F127" s="239">
        <v>25932</v>
      </c>
      <c r="G127" s="260"/>
      <c r="H127" s="212"/>
      <c r="I127" s="212"/>
      <c r="J127" s="212"/>
      <c r="K127" s="212"/>
    </row>
    <row r="128" spans="1:11" ht="15" thickBot="1">
      <c r="A128" s="217"/>
      <c r="B128" s="228"/>
      <c r="C128" s="228"/>
      <c r="D128" s="228"/>
      <c r="E128" s="228"/>
      <c r="F128" s="228"/>
      <c r="H128" s="212"/>
      <c r="I128" s="212"/>
      <c r="J128" s="212"/>
      <c r="K128" s="212"/>
    </row>
    <row r="129" spans="1:11">
      <c r="A129" s="245"/>
      <c r="B129" s="244"/>
      <c r="C129" s="244"/>
      <c r="D129" s="244"/>
      <c r="E129" s="244"/>
      <c r="F129" s="244"/>
      <c r="H129" s="211"/>
      <c r="I129" s="211"/>
      <c r="J129" s="211"/>
      <c r="K129" s="211"/>
    </row>
    <row r="130" spans="1:11" ht="15" thickBot="1">
      <c r="A130" s="215"/>
      <c r="B130" s="233"/>
      <c r="C130" s="233"/>
      <c r="D130" s="233"/>
      <c r="E130" s="233"/>
      <c r="F130" s="233"/>
      <c r="H130" s="213"/>
      <c r="I130" s="213"/>
      <c r="J130" s="213"/>
      <c r="K130" s="213"/>
    </row>
    <row r="131" spans="1:11" ht="24.6" thickBot="1">
      <c r="A131" s="215" t="s">
        <v>574</v>
      </c>
      <c r="B131" s="216">
        <v>42825</v>
      </c>
      <c r="C131" s="216">
        <v>42735</v>
      </c>
      <c r="D131" s="216">
        <v>42643</v>
      </c>
      <c r="E131" s="216">
        <v>42551</v>
      </c>
      <c r="F131" s="216">
        <v>42460</v>
      </c>
      <c r="G131" s="256"/>
      <c r="H131" s="212"/>
      <c r="I131" s="212"/>
      <c r="J131" s="212"/>
      <c r="K131" s="212"/>
    </row>
    <row r="132" spans="1:11" ht="15" thickBot="1">
      <c r="A132" s="217" t="s">
        <v>550</v>
      </c>
      <c r="B132" s="261">
        <v>344326</v>
      </c>
      <c r="C132" s="261">
        <v>1796775</v>
      </c>
      <c r="D132" s="261">
        <v>519655</v>
      </c>
      <c r="E132" s="261">
        <v>512054</v>
      </c>
      <c r="F132" s="261">
        <v>262116</v>
      </c>
      <c r="G132" s="257"/>
      <c r="H132" s="214"/>
      <c r="I132" s="214"/>
      <c r="J132" s="214"/>
      <c r="K132" s="214"/>
    </row>
    <row r="133" spans="1:11">
      <c r="A133" s="219" t="s">
        <v>489</v>
      </c>
      <c r="B133" s="220">
        <v>-0.80840000000000001</v>
      </c>
      <c r="C133" s="221">
        <v>2.4575999999999998</v>
      </c>
      <c r="D133" s="221">
        <v>1.4800000000000001E-2</v>
      </c>
      <c r="E133" s="221">
        <v>0.95350000000000001</v>
      </c>
      <c r="F133" s="222" t="s">
        <v>468</v>
      </c>
      <c r="G133" s="258"/>
    </row>
    <row r="134" spans="1:11" ht="15" thickBot="1">
      <c r="A134" s="223"/>
      <c r="B134" s="224"/>
      <c r="C134" s="225"/>
      <c r="D134" s="225"/>
      <c r="E134" s="225"/>
      <c r="F134" s="226"/>
      <c r="G134" s="259"/>
    </row>
    <row r="135" spans="1:11" ht="15" thickBot="1">
      <c r="A135" s="217" t="s">
        <v>551</v>
      </c>
      <c r="B135" s="261">
        <v>248326</v>
      </c>
      <c r="C135" s="261">
        <v>238636</v>
      </c>
      <c r="D135" s="261">
        <v>196287</v>
      </c>
      <c r="E135" s="261">
        <v>177622</v>
      </c>
      <c r="F135" s="261">
        <v>188139</v>
      </c>
      <c r="G135" s="257"/>
    </row>
    <row r="136" spans="1:11" ht="15" thickBot="1">
      <c r="A136" s="227" t="s">
        <v>89</v>
      </c>
      <c r="B136" s="261">
        <v>248326</v>
      </c>
      <c r="C136" s="261">
        <v>119052</v>
      </c>
      <c r="D136" s="261">
        <v>196287</v>
      </c>
      <c r="E136" s="261">
        <v>177622</v>
      </c>
      <c r="F136" s="261">
        <v>188139</v>
      </c>
      <c r="G136" s="257"/>
      <c r="H136" s="254"/>
      <c r="I136" s="254"/>
      <c r="J136" s="254"/>
      <c r="K136" s="254"/>
    </row>
    <row r="137" spans="1:11" ht="15" thickBot="1">
      <c r="A137" s="230" t="s">
        <v>552</v>
      </c>
      <c r="B137" s="262">
        <v>-102488</v>
      </c>
      <c r="C137" s="262">
        <v>-1163614</v>
      </c>
      <c r="D137" s="262">
        <v>-317442</v>
      </c>
      <c r="E137" s="262">
        <v>-163172</v>
      </c>
      <c r="F137" s="222">
        <v>928</v>
      </c>
      <c r="G137" s="258"/>
      <c r="H137" s="212"/>
      <c r="I137" s="212"/>
      <c r="J137" s="212"/>
      <c r="K137" s="212"/>
    </row>
    <row r="138" spans="1:11" ht="15" thickBot="1">
      <c r="A138" s="231"/>
      <c r="B138" s="263"/>
      <c r="C138" s="263"/>
      <c r="D138" s="263"/>
      <c r="E138" s="263"/>
      <c r="F138" s="226"/>
      <c r="G138" s="259"/>
      <c r="H138" s="211"/>
      <c r="I138" s="211"/>
      <c r="J138" s="211"/>
      <c r="K138" s="211"/>
    </row>
    <row r="139" spans="1:11" ht="15" thickBot="1">
      <c r="A139" s="217" t="s">
        <v>245</v>
      </c>
      <c r="B139" s="261">
        <v>490164</v>
      </c>
      <c r="C139" s="261">
        <v>871813</v>
      </c>
      <c r="D139" s="261">
        <v>398500</v>
      </c>
      <c r="E139" s="261">
        <v>526504</v>
      </c>
      <c r="F139" s="261">
        <v>451183</v>
      </c>
      <c r="G139" s="257"/>
      <c r="H139" s="213"/>
      <c r="I139" s="213"/>
      <c r="J139" s="213"/>
      <c r="K139" s="213"/>
    </row>
    <row r="140" spans="1:11" ht="15" thickBot="1">
      <c r="A140" s="230" t="s">
        <v>553</v>
      </c>
      <c r="B140" s="262">
        <v>-224539</v>
      </c>
      <c r="C140" s="262">
        <v>131995</v>
      </c>
      <c r="D140" s="262">
        <v>-6279</v>
      </c>
      <c r="E140" s="262">
        <v>184582</v>
      </c>
      <c r="F140" s="262">
        <v>-190298</v>
      </c>
      <c r="G140" s="258"/>
      <c r="H140" s="212"/>
      <c r="I140" s="212"/>
      <c r="J140" s="212"/>
      <c r="K140" s="212"/>
    </row>
    <row r="141" spans="1:11" ht="15" thickBot="1">
      <c r="A141" s="231"/>
      <c r="B141" s="263"/>
      <c r="C141" s="263"/>
      <c r="D141" s="263"/>
      <c r="E141" s="263"/>
      <c r="F141" s="263"/>
      <c r="G141" s="259"/>
      <c r="H141" s="212"/>
      <c r="I141" s="212"/>
      <c r="J141" s="212"/>
      <c r="K141" s="212"/>
    </row>
    <row r="142" spans="1:11">
      <c r="A142" s="219" t="s">
        <v>29</v>
      </c>
      <c r="B142" s="262">
        <v>-131048</v>
      </c>
      <c r="C142" s="222" t="s">
        <v>468</v>
      </c>
      <c r="D142" s="222" t="s">
        <v>468</v>
      </c>
      <c r="E142" s="222" t="s">
        <v>468</v>
      </c>
      <c r="F142" s="222" t="s">
        <v>468</v>
      </c>
      <c r="G142" s="258"/>
      <c r="H142" s="211"/>
      <c r="I142" s="211"/>
      <c r="J142" s="211"/>
      <c r="K142" s="211"/>
    </row>
    <row r="143" spans="1:11" ht="15" thickBot="1">
      <c r="A143" s="223"/>
      <c r="B143" s="263"/>
      <c r="C143" s="226"/>
      <c r="D143" s="226"/>
      <c r="E143" s="226"/>
      <c r="F143" s="226"/>
      <c r="G143" s="259"/>
      <c r="H143" s="213"/>
      <c r="I143" s="213"/>
      <c r="J143" s="213"/>
      <c r="K143" s="213"/>
    </row>
    <row r="144" spans="1:11" ht="15" thickBot="1">
      <c r="A144" s="219" t="s">
        <v>554</v>
      </c>
      <c r="B144" s="262">
        <v>-93491</v>
      </c>
      <c r="C144" s="222" t="s">
        <v>468</v>
      </c>
      <c r="D144" s="222" t="s">
        <v>468</v>
      </c>
      <c r="E144" s="222" t="s">
        <v>468</v>
      </c>
      <c r="F144" s="222" t="s">
        <v>468</v>
      </c>
      <c r="G144" s="258"/>
      <c r="H144" s="212"/>
      <c r="I144" s="212"/>
      <c r="J144" s="212"/>
      <c r="K144" s="212"/>
    </row>
    <row r="145" spans="1:13" ht="15" thickBot="1">
      <c r="A145" s="223"/>
      <c r="B145" s="263"/>
      <c r="C145" s="226"/>
      <c r="D145" s="226"/>
      <c r="E145" s="226"/>
      <c r="F145" s="226"/>
      <c r="G145" s="259"/>
      <c r="H145" s="211"/>
      <c r="I145" s="211"/>
      <c r="J145" s="211"/>
      <c r="K145" s="211"/>
      <c r="L145" s="137"/>
      <c r="M145" s="137"/>
    </row>
    <row r="146" spans="1:13" ht="15" thickBot="1">
      <c r="A146" s="217" t="s">
        <v>555</v>
      </c>
      <c r="B146" s="261">
        <v>265625</v>
      </c>
      <c r="C146" s="261">
        <v>1003808</v>
      </c>
      <c r="D146" s="261">
        <v>392221</v>
      </c>
      <c r="E146" s="261">
        <v>711086</v>
      </c>
      <c r="F146" s="261">
        <v>260885</v>
      </c>
      <c r="G146" s="257"/>
      <c r="H146" s="213"/>
      <c r="I146" s="213"/>
      <c r="J146" s="213"/>
      <c r="K146" s="213"/>
    </row>
    <row r="147" spans="1:13">
      <c r="A147" s="219" t="s">
        <v>556</v>
      </c>
      <c r="B147" s="220">
        <v>-0.73540000000000005</v>
      </c>
      <c r="C147" s="221">
        <v>1.5592999999999999</v>
      </c>
      <c r="D147" s="220">
        <v>-0.44840000000000002</v>
      </c>
      <c r="E147" s="221">
        <v>1.7257</v>
      </c>
      <c r="F147" s="222" t="s">
        <v>468</v>
      </c>
      <c r="G147" s="258"/>
      <c r="H147" s="211"/>
      <c r="I147" s="211"/>
      <c r="J147" s="211"/>
      <c r="K147" s="211"/>
    </row>
    <row r="148" spans="1:13" ht="15" thickBot="1">
      <c r="A148" s="223"/>
      <c r="B148" s="224"/>
      <c r="C148" s="225"/>
      <c r="D148" s="224"/>
      <c r="E148" s="225"/>
      <c r="F148" s="226"/>
      <c r="G148" s="259"/>
      <c r="H148" s="213"/>
      <c r="I148" s="213"/>
      <c r="J148" s="213"/>
      <c r="K148" s="213"/>
    </row>
    <row r="149" spans="1:13" ht="15" thickBot="1">
      <c r="A149" s="227" t="s">
        <v>557</v>
      </c>
      <c r="B149" s="229">
        <v>0.11940000000000001</v>
      </c>
      <c r="C149" s="229">
        <v>0.43969999999999998</v>
      </c>
      <c r="D149" s="229">
        <v>0.17829999999999999</v>
      </c>
      <c r="E149" s="229">
        <v>0.31819999999999998</v>
      </c>
      <c r="F149" s="229">
        <v>0.1178</v>
      </c>
      <c r="G149" s="257"/>
      <c r="H149" s="211"/>
      <c r="I149" s="211"/>
      <c r="J149" s="211"/>
      <c r="K149" s="211"/>
    </row>
    <row r="150" spans="1:13" ht="15" thickBot="1">
      <c r="A150" s="217"/>
      <c r="B150" s="218"/>
      <c r="C150" s="218"/>
      <c r="D150" s="218"/>
      <c r="E150" s="218"/>
      <c r="F150" s="218"/>
      <c r="H150" s="213"/>
      <c r="I150" s="213"/>
      <c r="J150" s="213"/>
      <c r="K150" s="213"/>
    </row>
    <row r="151" spans="1:13" ht="15" thickBot="1">
      <c r="A151" s="219"/>
      <c r="B151" s="222"/>
      <c r="C151" s="221"/>
      <c r="D151" s="220"/>
      <c r="E151" s="221"/>
      <c r="F151" s="221"/>
      <c r="H151" s="212"/>
      <c r="I151" s="212"/>
      <c r="J151" s="212"/>
      <c r="K151" s="212"/>
    </row>
    <row r="152" spans="1:13" ht="15" thickBot="1">
      <c r="A152" s="223"/>
      <c r="B152" s="226"/>
      <c r="C152" s="225"/>
      <c r="D152" s="224"/>
      <c r="E152" s="225"/>
      <c r="F152" s="225"/>
      <c r="H152" s="211"/>
      <c r="I152" s="211"/>
      <c r="J152" s="211"/>
      <c r="K152" s="211"/>
    </row>
    <row r="153" spans="1:13" ht="15" thickBot="1">
      <c r="A153" s="227"/>
      <c r="B153" s="229"/>
      <c r="C153" s="229"/>
      <c r="D153" s="229"/>
      <c r="E153" s="229"/>
      <c r="F153" s="229"/>
      <c r="H153" s="213"/>
      <c r="I153" s="213"/>
      <c r="J153" s="213"/>
      <c r="K153" s="213"/>
    </row>
    <row r="154" spans="1:13" ht="15" thickBot="1">
      <c r="A154" s="232"/>
      <c r="B154" s="232"/>
      <c r="C154" s="232"/>
      <c r="D154" s="232"/>
      <c r="E154" s="232"/>
      <c r="F154" s="232"/>
      <c r="H154" s="212"/>
      <c r="I154" s="212"/>
      <c r="J154" s="212"/>
      <c r="K154" s="212"/>
    </row>
    <row r="155" spans="1:13">
      <c r="A155" s="232"/>
      <c r="B155" s="232"/>
      <c r="C155" s="232"/>
      <c r="D155" s="232"/>
      <c r="E155" s="232"/>
      <c r="F155" s="232"/>
    </row>
    <row r="156" spans="1:13" ht="15" thickBot="1">
      <c r="A156" s="215"/>
      <c r="B156" s="233"/>
      <c r="C156" s="233"/>
      <c r="D156" s="233"/>
      <c r="E156" s="233"/>
      <c r="F156" s="233"/>
    </row>
    <row r="157" spans="1:13">
      <c r="A157" s="230"/>
      <c r="B157" s="222"/>
      <c r="C157" s="240"/>
      <c r="D157" s="240"/>
      <c r="E157" s="240"/>
      <c r="F157" s="240"/>
    </row>
    <row r="158" spans="1:13" ht="15" thickBot="1">
      <c r="A158" s="231"/>
      <c r="B158" s="226"/>
      <c r="C158" s="241"/>
      <c r="D158" s="241"/>
      <c r="E158" s="241"/>
      <c r="F158" s="241"/>
    </row>
    <row r="159" spans="1:13">
      <c r="A159" s="219"/>
      <c r="B159" s="222"/>
      <c r="C159" s="240"/>
      <c r="D159" s="240"/>
      <c r="E159" s="240"/>
      <c r="F159" s="240"/>
    </row>
    <row r="160" spans="1:13" ht="15" thickBot="1">
      <c r="A160" s="223"/>
      <c r="B160" s="226"/>
      <c r="C160" s="241"/>
      <c r="D160" s="241"/>
      <c r="E160" s="241"/>
      <c r="F160" s="241"/>
    </row>
    <row r="161" spans="1:6">
      <c r="A161" s="219"/>
      <c r="B161" s="222"/>
      <c r="C161" s="222"/>
      <c r="D161" s="222"/>
      <c r="E161" s="222"/>
      <c r="F161" s="222"/>
    </row>
    <row r="162" spans="1:6" ht="15" thickBot="1">
      <c r="A162" s="223"/>
      <c r="B162" s="226"/>
      <c r="C162" s="226"/>
      <c r="D162" s="226"/>
      <c r="E162" s="226"/>
      <c r="F162" s="226"/>
    </row>
    <row r="163" spans="1:6">
      <c r="A163" s="219"/>
      <c r="B163" s="222"/>
      <c r="C163" s="220"/>
      <c r="D163" s="220"/>
      <c r="E163" s="220"/>
      <c r="F163" s="220"/>
    </row>
    <row r="164" spans="1:6" ht="15" thickBot="1">
      <c r="A164" s="223"/>
      <c r="B164" s="226"/>
      <c r="C164" s="224"/>
      <c r="D164" s="224"/>
      <c r="E164" s="224"/>
      <c r="F164" s="224"/>
    </row>
    <row r="165" spans="1:6">
      <c r="A165" s="219"/>
      <c r="B165" s="220"/>
      <c r="C165" s="220"/>
      <c r="D165" s="220"/>
      <c r="E165" s="220"/>
      <c r="F165" s="220"/>
    </row>
    <row r="166" spans="1:6" ht="15" thickBot="1">
      <c r="A166" s="223"/>
      <c r="B166" s="224"/>
      <c r="C166" s="224"/>
      <c r="D166" s="224"/>
      <c r="E166" s="224"/>
      <c r="F166" s="224"/>
    </row>
    <row r="167" spans="1:6">
      <c r="A167" s="230"/>
      <c r="B167" s="222"/>
      <c r="C167" s="222"/>
      <c r="D167" s="222"/>
      <c r="E167" s="222"/>
      <c r="F167" s="222"/>
    </row>
    <row r="168" spans="1:6" ht="15" thickBot="1">
      <c r="A168" s="231"/>
      <c r="B168" s="226"/>
      <c r="C168" s="226"/>
      <c r="D168" s="226"/>
      <c r="E168" s="226"/>
      <c r="F168" s="226"/>
    </row>
    <row r="169" spans="1:6" ht="15" thickBot="1">
      <c r="A169" s="217"/>
      <c r="B169" s="228"/>
      <c r="C169" s="228"/>
      <c r="D169" s="228"/>
      <c r="E169" s="228"/>
      <c r="F169" s="228"/>
    </row>
    <row r="170" spans="1:6">
      <c r="A170" s="230"/>
      <c r="B170" s="222"/>
      <c r="C170" s="222"/>
      <c r="D170" s="222"/>
      <c r="E170" s="222"/>
      <c r="F170" s="240"/>
    </row>
    <row r="171" spans="1:6" ht="15" thickBot="1">
      <c r="A171" s="231"/>
      <c r="B171" s="226"/>
      <c r="C171" s="226"/>
      <c r="D171" s="226"/>
      <c r="E171" s="226"/>
      <c r="F171" s="241"/>
    </row>
    <row r="172" spans="1:6">
      <c r="A172" s="219"/>
      <c r="B172" s="222"/>
      <c r="C172" s="222"/>
      <c r="D172" s="222"/>
      <c r="E172" s="222"/>
      <c r="F172" s="222"/>
    </row>
    <row r="173" spans="1:6" ht="15" thickBot="1">
      <c r="A173" s="223"/>
      <c r="B173" s="226"/>
      <c r="C173" s="226"/>
      <c r="D173" s="226"/>
      <c r="E173" s="226"/>
      <c r="F173" s="226"/>
    </row>
    <row r="174" spans="1:6" ht="15" thickBot="1">
      <c r="A174" s="227"/>
      <c r="B174" s="228"/>
      <c r="C174" s="228"/>
      <c r="D174" s="228"/>
      <c r="E174" s="228"/>
      <c r="F174" s="218"/>
    </row>
    <row r="175" spans="1:6">
      <c r="A175" s="230"/>
      <c r="B175" s="222"/>
      <c r="C175" s="240"/>
      <c r="D175" s="240"/>
      <c r="E175" s="240"/>
      <c r="F175" s="240"/>
    </row>
    <row r="176" spans="1:6" ht="15" thickBot="1">
      <c r="A176" s="231"/>
      <c r="B176" s="226"/>
      <c r="C176" s="241"/>
      <c r="D176" s="241"/>
      <c r="E176" s="241"/>
      <c r="F176" s="241"/>
    </row>
    <row r="177" spans="1:6">
      <c r="A177" s="219"/>
      <c r="B177" s="222"/>
      <c r="C177" s="220"/>
      <c r="D177" s="220"/>
      <c r="E177" s="220"/>
      <c r="F177" s="221"/>
    </row>
    <row r="178" spans="1:6" ht="15" thickBot="1">
      <c r="A178" s="223"/>
      <c r="B178" s="226"/>
      <c r="C178" s="224"/>
      <c r="D178" s="224"/>
      <c r="E178" s="224"/>
      <c r="F178" s="225"/>
    </row>
    <row r="179" spans="1:6">
      <c r="A179" s="219"/>
      <c r="B179" s="220"/>
      <c r="C179" s="220"/>
      <c r="D179" s="220"/>
      <c r="E179" s="220"/>
      <c r="F179" s="220"/>
    </row>
    <row r="180" spans="1:6" ht="15" thickBot="1">
      <c r="A180" s="223"/>
      <c r="B180" s="224"/>
      <c r="C180" s="224"/>
      <c r="D180" s="224"/>
      <c r="E180" s="224"/>
      <c r="F180" s="224"/>
    </row>
    <row r="181" spans="1:6">
      <c r="A181" s="232"/>
      <c r="B181" s="232"/>
      <c r="C181" s="232"/>
      <c r="D181" s="232"/>
      <c r="E181" s="232"/>
      <c r="F181" s="232"/>
    </row>
    <row r="182" spans="1:6">
      <c r="A182" s="232"/>
      <c r="B182" s="232"/>
      <c r="C182" s="232"/>
      <c r="D182" s="232"/>
      <c r="E182" s="232"/>
      <c r="F182" s="232"/>
    </row>
    <row r="183" spans="1:6" ht="15" thickBot="1">
      <c r="A183" s="215"/>
      <c r="B183" s="233"/>
      <c r="C183" s="233"/>
      <c r="D183" s="233"/>
      <c r="E183" s="233"/>
      <c r="F183" s="233"/>
    </row>
    <row r="184" spans="1:6">
      <c r="A184" s="230"/>
      <c r="B184" s="222"/>
      <c r="C184" s="222"/>
      <c r="D184" s="222"/>
      <c r="E184" s="222"/>
      <c r="F184" s="222"/>
    </row>
    <row r="185" spans="1:6" ht="15" thickBot="1">
      <c r="A185" s="231"/>
      <c r="B185" s="226"/>
      <c r="C185" s="226"/>
      <c r="D185" s="226"/>
      <c r="E185" s="226"/>
      <c r="F185" s="226"/>
    </row>
    <row r="186" spans="1:6">
      <c r="A186" s="219"/>
      <c r="B186" s="222"/>
      <c r="C186" s="222"/>
      <c r="D186" s="222"/>
      <c r="E186" s="222"/>
      <c r="F186" s="222"/>
    </row>
    <row r="187" spans="1:6" ht="15" thickBot="1">
      <c r="A187" s="223"/>
      <c r="B187" s="226"/>
      <c r="C187" s="226"/>
      <c r="D187" s="226"/>
      <c r="E187" s="226"/>
      <c r="F187" s="226"/>
    </row>
    <row r="188" spans="1:6">
      <c r="A188" s="230"/>
      <c r="B188" s="222"/>
      <c r="C188" s="222"/>
      <c r="D188" s="222"/>
      <c r="E188" s="222"/>
      <c r="F188" s="222"/>
    </row>
    <row r="189" spans="1:6" ht="15" thickBot="1">
      <c r="A189" s="231"/>
      <c r="B189" s="226"/>
      <c r="C189" s="226"/>
      <c r="D189" s="226"/>
      <c r="E189" s="226"/>
      <c r="F189" s="226"/>
    </row>
    <row r="190" spans="1:6">
      <c r="A190" s="219"/>
      <c r="B190" s="222"/>
      <c r="C190" s="222"/>
      <c r="D190" s="222"/>
      <c r="E190" s="222"/>
      <c r="F190" s="222"/>
    </row>
    <row r="191" spans="1:6" ht="15" thickBot="1">
      <c r="A191" s="223"/>
      <c r="B191" s="226"/>
      <c r="C191" s="226"/>
      <c r="D191" s="226"/>
      <c r="E191" s="226"/>
      <c r="F191" s="226"/>
    </row>
    <row r="192" spans="1:6" ht="15" thickBot="1">
      <c r="A192" s="227"/>
      <c r="B192" s="228"/>
      <c r="C192" s="228"/>
      <c r="D192" s="228"/>
      <c r="E192" s="228"/>
      <c r="F192" s="228"/>
    </row>
    <row r="193" spans="1:6" ht="15" thickBot="1">
      <c r="A193" s="234"/>
      <c r="B193" s="228"/>
      <c r="C193" s="228"/>
      <c r="D193" s="228"/>
      <c r="E193" s="228"/>
      <c r="F193" s="228"/>
    </row>
    <row r="194" spans="1:6">
      <c r="A194" s="230"/>
      <c r="B194" s="222"/>
      <c r="C194" s="222"/>
      <c r="D194" s="222"/>
      <c r="E194" s="240"/>
      <c r="F194" s="222"/>
    </row>
    <row r="195" spans="1:6" ht="15" thickBot="1">
      <c r="A195" s="231"/>
      <c r="B195" s="226"/>
      <c r="C195" s="226"/>
      <c r="D195" s="226"/>
      <c r="E195" s="241"/>
      <c r="F195" s="226"/>
    </row>
    <row r="196" spans="1:6">
      <c r="A196" s="219"/>
      <c r="B196" s="222"/>
      <c r="C196" s="222"/>
      <c r="D196" s="222"/>
      <c r="E196" s="240"/>
      <c r="F196" s="222"/>
    </row>
    <row r="197" spans="1:6" ht="15" thickBot="1">
      <c r="A197" s="223"/>
      <c r="B197" s="226"/>
      <c r="C197" s="226"/>
      <c r="D197" s="226"/>
      <c r="E197" s="241"/>
      <c r="F197" s="226"/>
    </row>
    <row r="198" spans="1:6" ht="15" thickBot="1">
      <c r="A198" s="234"/>
      <c r="B198" s="228"/>
      <c r="C198" s="218"/>
      <c r="D198" s="228"/>
      <c r="E198" s="218"/>
      <c r="F198" s="218"/>
    </row>
    <row r="199" spans="1:6">
      <c r="A199" s="235"/>
      <c r="B199" s="240"/>
      <c r="C199" s="222"/>
      <c r="D199" s="222"/>
      <c r="E199" s="222"/>
      <c r="F199" s="240"/>
    </row>
    <row r="200" spans="1:6" ht="15" thickBot="1">
      <c r="A200" s="236"/>
      <c r="B200" s="241"/>
      <c r="C200" s="226"/>
      <c r="D200" s="226"/>
      <c r="E200" s="226"/>
      <c r="F200" s="241"/>
    </row>
    <row r="201" spans="1:6" ht="15" thickBot="1">
      <c r="A201" s="217"/>
      <c r="B201" s="228"/>
      <c r="C201" s="228"/>
      <c r="D201" s="228"/>
      <c r="E201" s="228"/>
      <c r="F201" s="228"/>
    </row>
    <row r="202" spans="1:6" ht="15" thickBot="1">
      <c r="A202" s="227"/>
      <c r="B202" s="228"/>
      <c r="C202" s="228"/>
      <c r="D202" s="228"/>
      <c r="E202" s="228"/>
      <c r="F202" s="228"/>
    </row>
    <row r="203" spans="1:6">
      <c r="A203" s="230"/>
      <c r="B203" s="222"/>
      <c r="C203" s="222"/>
      <c r="D203" s="222"/>
      <c r="E203" s="240"/>
      <c r="F203" s="222"/>
    </row>
    <row r="204" spans="1:6" ht="15" thickBot="1">
      <c r="A204" s="231"/>
      <c r="B204" s="226"/>
      <c r="C204" s="226"/>
      <c r="D204" s="226"/>
      <c r="E204" s="241"/>
      <c r="F204" s="226"/>
    </row>
    <row r="205" spans="1:6">
      <c r="A205" s="219"/>
      <c r="B205" s="222"/>
      <c r="C205" s="221"/>
      <c r="D205" s="220"/>
      <c r="E205" s="221"/>
      <c r="F205" s="220"/>
    </row>
    <row r="206" spans="1:6" ht="15" thickBot="1">
      <c r="A206" s="223"/>
      <c r="B206" s="226"/>
      <c r="C206" s="225"/>
      <c r="D206" s="224"/>
      <c r="E206" s="225"/>
      <c r="F206" s="224"/>
    </row>
    <row r="207" spans="1:6">
      <c r="A207" s="219"/>
      <c r="B207" s="220"/>
      <c r="C207" s="221"/>
      <c r="D207" s="220"/>
      <c r="E207" s="221"/>
      <c r="F207" s="220"/>
    </row>
    <row r="208" spans="1:6" ht="15" thickBot="1">
      <c r="A208" s="223"/>
      <c r="B208" s="224"/>
      <c r="C208" s="225"/>
      <c r="D208" s="224"/>
      <c r="E208" s="225"/>
      <c r="F208" s="224"/>
    </row>
    <row r="209" spans="1:6">
      <c r="A209" s="230"/>
      <c r="B209" s="222"/>
      <c r="C209" s="222"/>
      <c r="D209" s="222"/>
      <c r="E209" s="222"/>
      <c r="F209" s="222"/>
    </row>
    <row r="210" spans="1:6" ht="15" thickBot="1">
      <c r="A210" s="231"/>
      <c r="B210" s="226"/>
      <c r="C210" s="226"/>
      <c r="D210" s="226"/>
      <c r="E210" s="226"/>
      <c r="F210" s="226"/>
    </row>
    <row r="211" spans="1:6" ht="15" thickBot="1">
      <c r="A211" s="217"/>
      <c r="B211" s="228"/>
      <c r="C211" s="228"/>
      <c r="D211" s="228"/>
      <c r="E211" s="228"/>
      <c r="F211" s="228"/>
    </row>
    <row r="212" spans="1:6">
      <c r="A212" s="230"/>
      <c r="B212" s="240"/>
      <c r="C212" s="222"/>
      <c r="D212" s="222"/>
      <c r="E212" s="240"/>
      <c r="F212" s="222"/>
    </row>
    <row r="213" spans="1:6" ht="15" thickBot="1">
      <c r="A213" s="231"/>
      <c r="B213" s="241"/>
      <c r="C213" s="226"/>
      <c r="D213" s="226"/>
      <c r="E213" s="241"/>
      <c r="F213" s="226"/>
    </row>
    <row r="214" spans="1:6">
      <c r="A214" s="230"/>
      <c r="B214" s="240"/>
      <c r="C214" s="222"/>
      <c r="D214" s="222"/>
      <c r="E214" s="222"/>
      <c r="F214" s="222"/>
    </row>
    <row r="215" spans="1:6" ht="15" thickBot="1">
      <c r="A215" s="231"/>
      <c r="B215" s="241"/>
      <c r="C215" s="226"/>
      <c r="D215" s="226"/>
      <c r="E215" s="226"/>
      <c r="F215" s="226"/>
    </row>
    <row r="216" spans="1:6">
      <c r="A216" s="219"/>
      <c r="B216" s="222"/>
      <c r="C216" s="220"/>
      <c r="D216" s="220"/>
      <c r="E216" s="220"/>
      <c r="F216" s="220"/>
    </row>
    <row r="217" spans="1:6" ht="15" thickBot="1">
      <c r="A217" s="223"/>
      <c r="B217" s="226"/>
      <c r="C217" s="224"/>
      <c r="D217" s="224"/>
      <c r="E217" s="224"/>
      <c r="F217" s="224"/>
    </row>
    <row r="218" spans="1:6">
      <c r="A218" s="219"/>
      <c r="B218" s="222"/>
      <c r="C218" s="222"/>
      <c r="D218" s="222"/>
      <c r="E218" s="222"/>
      <c r="F218" s="220"/>
    </row>
    <row r="219" spans="1:6" ht="15" thickBot="1">
      <c r="A219" s="223"/>
      <c r="B219" s="226"/>
      <c r="C219" s="226"/>
      <c r="D219" s="226"/>
      <c r="E219" s="226"/>
      <c r="F219" s="224"/>
    </row>
  </sheetData>
  <mergeCells count="319">
    <mergeCell ref="A124:A125"/>
    <mergeCell ref="B124:B125"/>
    <mergeCell ref="C124:C125"/>
    <mergeCell ref="D124:D125"/>
    <mergeCell ref="E124:E125"/>
    <mergeCell ref="F124:F125"/>
    <mergeCell ref="A119:A120"/>
    <mergeCell ref="B119:B120"/>
    <mergeCell ref="C119:C120"/>
    <mergeCell ref="D119:D120"/>
    <mergeCell ref="E119:E120"/>
    <mergeCell ref="F119:F120"/>
    <mergeCell ref="A117:A118"/>
    <mergeCell ref="B117:B118"/>
    <mergeCell ref="C117:C118"/>
    <mergeCell ref="D117:D118"/>
    <mergeCell ref="E117:E118"/>
    <mergeCell ref="F117:F118"/>
    <mergeCell ref="A93:A94"/>
    <mergeCell ref="B93:B94"/>
    <mergeCell ref="C93:C94"/>
    <mergeCell ref="D93:D94"/>
    <mergeCell ref="E93:E94"/>
    <mergeCell ref="F93:F94"/>
    <mergeCell ref="A64:A65"/>
    <mergeCell ref="B64:B65"/>
    <mergeCell ref="C64:C65"/>
    <mergeCell ref="D64:D65"/>
    <mergeCell ref="E64:E65"/>
    <mergeCell ref="F64:F65"/>
    <mergeCell ref="A133:A134"/>
    <mergeCell ref="B133:B134"/>
    <mergeCell ref="C133:C134"/>
    <mergeCell ref="D133:D134"/>
    <mergeCell ref="E133:E134"/>
    <mergeCell ref="F133:F134"/>
    <mergeCell ref="F212:F213"/>
    <mergeCell ref="F214:F215"/>
    <mergeCell ref="F216:F217"/>
    <mergeCell ref="F218:F219"/>
    <mergeCell ref="L13:M13"/>
    <mergeCell ref="F147:F148"/>
    <mergeCell ref="F196:F197"/>
    <mergeCell ref="F199:F200"/>
    <mergeCell ref="F203:F204"/>
    <mergeCell ref="F205:F206"/>
    <mergeCell ref="F207:F208"/>
    <mergeCell ref="F209:F210"/>
    <mergeCell ref="F179:F180"/>
    <mergeCell ref="F184:F185"/>
    <mergeCell ref="F186:F187"/>
    <mergeCell ref="F188:F189"/>
    <mergeCell ref="F190:F191"/>
    <mergeCell ref="F194:F195"/>
    <mergeCell ref="F165:F166"/>
    <mergeCell ref="F167:F168"/>
    <mergeCell ref="F170:F171"/>
    <mergeCell ref="F172:F173"/>
    <mergeCell ref="F175:F176"/>
    <mergeCell ref="F177:F178"/>
    <mergeCell ref="F151:F152"/>
    <mergeCell ref="F157:F158"/>
    <mergeCell ref="F159:F160"/>
    <mergeCell ref="F161:F162"/>
    <mergeCell ref="F163:F164"/>
    <mergeCell ref="F137:F138"/>
    <mergeCell ref="F140:F141"/>
    <mergeCell ref="F142:F143"/>
    <mergeCell ref="F144:F145"/>
    <mergeCell ref="F66:F67"/>
    <mergeCell ref="F34:F35"/>
    <mergeCell ref="F37:F38"/>
    <mergeCell ref="F43:F44"/>
    <mergeCell ref="F47:F48"/>
    <mergeCell ref="F51:F52"/>
    <mergeCell ref="F60:F61"/>
    <mergeCell ref="E216:E217"/>
    <mergeCell ref="E218:E219"/>
    <mergeCell ref="F5:F6"/>
    <mergeCell ref="F10:F11"/>
    <mergeCell ref="F13:F14"/>
    <mergeCell ref="F18:F19"/>
    <mergeCell ref="F20:F21"/>
    <mergeCell ref="F24:F25"/>
    <mergeCell ref="F28:F29"/>
    <mergeCell ref="F31:F32"/>
    <mergeCell ref="E203:E204"/>
    <mergeCell ref="E205:E206"/>
    <mergeCell ref="E207:E208"/>
    <mergeCell ref="E209:E210"/>
    <mergeCell ref="E212:E213"/>
    <mergeCell ref="E214:E215"/>
    <mergeCell ref="E186:E187"/>
    <mergeCell ref="E188:E189"/>
    <mergeCell ref="E190:E191"/>
    <mergeCell ref="E194:E195"/>
    <mergeCell ref="E196:E197"/>
    <mergeCell ref="E199:E200"/>
    <mergeCell ref="E167:E168"/>
    <mergeCell ref="E170:E171"/>
    <mergeCell ref="E172:E173"/>
    <mergeCell ref="E175:E176"/>
    <mergeCell ref="E177:E178"/>
    <mergeCell ref="E179:E180"/>
    <mergeCell ref="E151:E152"/>
    <mergeCell ref="E157:E158"/>
    <mergeCell ref="E159:E160"/>
    <mergeCell ref="E161:E162"/>
    <mergeCell ref="E163:E164"/>
    <mergeCell ref="E165:E166"/>
    <mergeCell ref="E137:E138"/>
    <mergeCell ref="E140:E141"/>
    <mergeCell ref="E142:E143"/>
    <mergeCell ref="E144:E145"/>
    <mergeCell ref="E147:E148"/>
    <mergeCell ref="E66:E67"/>
    <mergeCell ref="E34:E35"/>
    <mergeCell ref="E37:E38"/>
    <mergeCell ref="E43:E44"/>
    <mergeCell ref="E47:E48"/>
    <mergeCell ref="E51:E52"/>
    <mergeCell ref="E60:E61"/>
    <mergeCell ref="D216:D217"/>
    <mergeCell ref="D218:D219"/>
    <mergeCell ref="E5:E6"/>
    <mergeCell ref="E10:E11"/>
    <mergeCell ref="E13:E14"/>
    <mergeCell ref="E18:E19"/>
    <mergeCell ref="E20:E21"/>
    <mergeCell ref="E24:E25"/>
    <mergeCell ref="E28:E29"/>
    <mergeCell ref="E31:E32"/>
    <mergeCell ref="D203:D204"/>
    <mergeCell ref="D205:D206"/>
    <mergeCell ref="D207:D208"/>
    <mergeCell ref="D209:D210"/>
    <mergeCell ref="D212:D213"/>
    <mergeCell ref="D214:D215"/>
    <mergeCell ref="D186:D187"/>
    <mergeCell ref="D188:D189"/>
    <mergeCell ref="D190:D191"/>
    <mergeCell ref="D194:D195"/>
    <mergeCell ref="D196:D197"/>
    <mergeCell ref="D199:D200"/>
    <mergeCell ref="D167:D168"/>
    <mergeCell ref="D170:D171"/>
    <mergeCell ref="D172:D173"/>
    <mergeCell ref="D175:D176"/>
    <mergeCell ref="D177:D178"/>
    <mergeCell ref="D179:D180"/>
    <mergeCell ref="D151:D152"/>
    <mergeCell ref="D157:D158"/>
    <mergeCell ref="D159:D160"/>
    <mergeCell ref="D161:D162"/>
    <mergeCell ref="D163:D164"/>
    <mergeCell ref="D165:D166"/>
    <mergeCell ref="D137:D138"/>
    <mergeCell ref="D140:D141"/>
    <mergeCell ref="D142:D143"/>
    <mergeCell ref="D144:D145"/>
    <mergeCell ref="D147:D148"/>
    <mergeCell ref="D66:D67"/>
    <mergeCell ref="D34:D35"/>
    <mergeCell ref="D37:D38"/>
    <mergeCell ref="D43:D44"/>
    <mergeCell ref="D47:D48"/>
    <mergeCell ref="D51:D52"/>
    <mergeCell ref="D60:D61"/>
    <mergeCell ref="C216:C217"/>
    <mergeCell ref="C218:C219"/>
    <mergeCell ref="D5:D6"/>
    <mergeCell ref="D10:D11"/>
    <mergeCell ref="D13:D14"/>
    <mergeCell ref="D18:D19"/>
    <mergeCell ref="D20:D21"/>
    <mergeCell ref="D24:D25"/>
    <mergeCell ref="D28:D29"/>
    <mergeCell ref="D31:D32"/>
    <mergeCell ref="C203:C204"/>
    <mergeCell ref="C205:C206"/>
    <mergeCell ref="C207:C208"/>
    <mergeCell ref="C209:C210"/>
    <mergeCell ref="C212:C213"/>
    <mergeCell ref="C214:C215"/>
    <mergeCell ref="C186:C187"/>
    <mergeCell ref="C188:C189"/>
    <mergeCell ref="C190:C191"/>
    <mergeCell ref="C194:C195"/>
    <mergeCell ref="C196:C197"/>
    <mergeCell ref="C199:C200"/>
    <mergeCell ref="C167:C168"/>
    <mergeCell ref="C170:C171"/>
    <mergeCell ref="C172:C173"/>
    <mergeCell ref="C175:C176"/>
    <mergeCell ref="C177:C178"/>
    <mergeCell ref="C179:C180"/>
    <mergeCell ref="C151:C152"/>
    <mergeCell ref="C157:C158"/>
    <mergeCell ref="C159:C160"/>
    <mergeCell ref="C161:C162"/>
    <mergeCell ref="C163:C164"/>
    <mergeCell ref="C165:C166"/>
    <mergeCell ref="C137:C138"/>
    <mergeCell ref="C140:C141"/>
    <mergeCell ref="C142:C143"/>
    <mergeCell ref="C144:C145"/>
    <mergeCell ref="C147:C148"/>
    <mergeCell ref="C66:C67"/>
    <mergeCell ref="C31:C32"/>
    <mergeCell ref="C34:C35"/>
    <mergeCell ref="C37:C38"/>
    <mergeCell ref="C43:C44"/>
    <mergeCell ref="C47:C48"/>
    <mergeCell ref="C51:C52"/>
    <mergeCell ref="C10:C11"/>
    <mergeCell ref="C13:C14"/>
    <mergeCell ref="C18:C19"/>
    <mergeCell ref="C20:C21"/>
    <mergeCell ref="C24:C25"/>
    <mergeCell ref="C28:C29"/>
    <mergeCell ref="A218:A219"/>
    <mergeCell ref="B218:B219"/>
    <mergeCell ref="A216:A217"/>
    <mergeCell ref="B216:B217"/>
    <mergeCell ref="A214:A215"/>
    <mergeCell ref="B214:B215"/>
    <mergeCell ref="A212:A213"/>
    <mergeCell ref="B212:B213"/>
    <mergeCell ref="A209:A210"/>
    <mergeCell ref="B209:B210"/>
    <mergeCell ref="A207:A208"/>
    <mergeCell ref="B207:B208"/>
    <mergeCell ref="A205:A206"/>
    <mergeCell ref="B205:B206"/>
    <mergeCell ref="A203:A204"/>
    <mergeCell ref="B203:B204"/>
    <mergeCell ref="A199:A200"/>
    <mergeCell ref="B199:B200"/>
    <mergeCell ref="A196:A197"/>
    <mergeCell ref="B196:B197"/>
    <mergeCell ref="A194:A195"/>
    <mergeCell ref="B194:B195"/>
    <mergeCell ref="A190:A191"/>
    <mergeCell ref="B190:B191"/>
    <mergeCell ref="A188:A189"/>
    <mergeCell ref="B188:B189"/>
    <mergeCell ref="A186:A187"/>
    <mergeCell ref="B186:B187"/>
    <mergeCell ref="A184:A185"/>
    <mergeCell ref="B184:B185"/>
    <mergeCell ref="C184:C185"/>
    <mergeCell ref="D184:D185"/>
    <mergeCell ref="E184:E185"/>
    <mergeCell ref="A179:A180"/>
    <mergeCell ref="B179:B180"/>
    <mergeCell ref="A177:A178"/>
    <mergeCell ref="B177:B178"/>
    <mergeCell ref="A175:A176"/>
    <mergeCell ref="B175:B176"/>
    <mergeCell ref="A172:A173"/>
    <mergeCell ref="B172:B173"/>
    <mergeCell ref="A170:A171"/>
    <mergeCell ref="B170:B171"/>
    <mergeCell ref="A167:A168"/>
    <mergeCell ref="B167:B168"/>
    <mergeCell ref="A165:A166"/>
    <mergeCell ref="B165:B166"/>
    <mergeCell ref="A163:A164"/>
    <mergeCell ref="B163:B164"/>
    <mergeCell ref="A161:A162"/>
    <mergeCell ref="B161:B162"/>
    <mergeCell ref="A159:A160"/>
    <mergeCell ref="B159:B160"/>
    <mergeCell ref="A157:A158"/>
    <mergeCell ref="B157:B158"/>
    <mergeCell ref="A151:A152"/>
    <mergeCell ref="B151:B152"/>
    <mergeCell ref="B147:B148"/>
    <mergeCell ref="A147:A148"/>
    <mergeCell ref="A144:A145"/>
    <mergeCell ref="B144:B145"/>
    <mergeCell ref="A142:A143"/>
    <mergeCell ref="B142:B143"/>
    <mergeCell ref="A140:A141"/>
    <mergeCell ref="B140:B141"/>
    <mergeCell ref="A137:A138"/>
    <mergeCell ref="B137:B138"/>
    <mergeCell ref="A66:A67"/>
    <mergeCell ref="B66:B67"/>
    <mergeCell ref="A60:A61"/>
    <mergeCell ref="B60:B61"/>
    <mergeCell ref="C60:C61"/>
    <mergeCell ref="A51:A52"/>
    <mergeCell ref="B51:B52"/>
    <mergeCell ref="A47:A48"/>
    <mergeCell ref="B47:B48"/>
    <mergeCell ref="A43:A44"/>
    <mergeCell ref="B43:B44"/>
    <mergeCell ref="A37:A38"/>
    <mergeCell ref="B37:B38"/>
    <mergeCell ref="A34:A35"/>
    <mergeCell ref="B34:B35"/>
    <mergeCell ref="A31:A32"/>
    <mergeCell ref="B31:B32"/>
    <mergeCell ref="A28:A29"/>
    <mergeCell ref="B28:B29"/>
    <mergeCell ref="A24:A25"/>
    <mergeCell ref="B24:B25"/>
    <mergeCell ref="A20:A21"/>
    <mergeCell ref="B20:B21"/>
    <mergeCell ref="A18:A19"/>
    <mergeCell ref="B18:B19"/>
    <mergeCell ref="A13:A14"/>
    <mergeCell ref="B13:B14"/>
    <mergeCell ref="A10:A11"/>
    <mergeCell ref="B10:B11"/>
    <mergeCell ref="A5:A6"/>
    <mergeCell ref="B5:B6"/>
    <mergeCell ref="C5:C6"/>
  </mergeCells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19" workbookViewId="0">
      <selection activeCell="K32" sqref="K32"/>
    </sheetView>
  </sheetViews>
  <sheetFormatPr defaultRowHeight="14.4"/>
  <cols>
    <col min="1" max="1" width="13.109375" customWidth="1"/>
    <col min="3" max="3" width="9.88671875" customWidth="1"/>
    <col min="4" max="4" width="15" customWidth="1"/>
    <col min="8" max="8" width="14.77734375" customWidth="1"/>
    <col min="9" max="9" width="11.6640625" customWidth="1"/>
  </cols>
  <sheetData>
    <row r="1" spans="1:6">
      <c r="A1" s="137" t="s">
        <v>130</v>
      </c>
      <c r="B1" s="137" t="s">
        <v>579</v>
      </c>
      <c r="C1" s="137" t="s">
        <v>580</v>
      </c>
      <c r="D1" s="137" t="s">
        <v>581</v>
      </c>
      <c r="E1" s="137" t="s">
        <v>582</v>
      </c>
      <c r="F1" s="137" t="s">
        <v>583</v>
      </c>
    </row>
    <row r="2" spans="1:6">
      <c r="A2" s="283" t="s">
        <v>584</v>
      </c>
      <c r="B2" s="137">
        <v>5.59</v>
      </c>
      <c r="C2" s="137">
        <v>5.6</v>
      </c>
      <c r="D2" s="137">
        <v>5.49</v>
      </c>
      <c r="E2" s="137">
        <v>5.5</v>
      </c>
      <c r="F2" s="137">
        <v>7682300</v>
      </c>
    </row>
    <row r="3" spans="1:6">
      <c r="A3" s="283" t="s">
        <v>585</v>
      </c>
      <c r="B3" s="137">
        <v>5.51</v>
      </c>
      <c r="C3" s="137">
        <v>5.6</v>
      </c>
      <c r="D3" s="137">
        <v>5.5</v>
      </c>
      <c r="E3" s="137">
        <v>5.56</v>
      </c>
      <c r="F3" s="137">
        <v>7918600</v>
      </c>
    </row>
    <row r="4" spans="1:6">
      <c r="A4" s="283" t="s">
        <v>586</v>
      </c>
      <c r="B4" s="137">
        <v>5.57</v>
      </c>
      <c r="C4" s="137">
        <v>5.87</v>
      </c>
      <c r="D4" s="137">
        <v>5.56</v>
      </c>
      <c r="E4" s="137">
        <v>5.83</v>
      </c>
      <c r="F4" s="137">
        <v>10414800</v>
      </c>
    </row>
    <row r="5" spans="1:6">
      <c r="A5" s="283" t="s">
        <v>587</v>
      </c>
      <c r="B5" s="137">
        <v>5.82</v>
      </c>
      <c r="C5" s="137">
        <v>5.83</v>
      </c>
      <c r="D5" s="137">
        <v>5.59</v>
      </c>
      <c r="E5" s="137">
        <v>5.59</v>
      </c>
      <c r="F5" s="137">
        <v>8182200</v>
      </c>
    </row>
    <row r="6" spans="1:6">
      <c r="A6" s="283" t="s">
        <v>588</v>
      </c>
      <c r="B6" s="137">
        <v>5.63</v>
      </c>
      <c r="C6" s="137">
        <v>5.67</v>
      </c>
      <c r="D6" s="137">
        <v>5.58</v>
      </c>
      <c r="E6" s="137">
        <v>5.58</v>
      </c>
      <c r="F6" s="137">
        <v>4149400</v>
      </c>
    </row>
    <row r="7" spans="1:6">
      <c r="A7" s="283" t="s">
        <v>589</v>
      </c>
      <c r="B7" s="137">
        <v>5.55</v>
      </c>
      <c r="C7" s="137">
        <v>5.59</v>
      </c>
      <c r="D7" s="137">
        <v>5.46</v>
      </c>
      <c r="E7" s="137">
        <v>5.5</v>
      </c>
      <c r="F7" s="137">
        <v>12936200</v>
      </c>
    </row>
    <row r="8" spans="1:6">
      <c r="A8" s="283">
        <v>42801</v>
      </c>
      <c r="B8" s="137">
        <v>5.5</v>
      </c>
      <c r="C8" s="137">
        <v>5.63</v>
      </c>
      <c r="D8" s="137">
        <v>5.5</v>
      </c>
      <c r="E8" s="137">
        <v>5.63</v>
      </c>
      <c r="F8" s="137">
        <v>3943900</v>
      </c>
    </row>
    <row r="9" spans="1:6">
      <c r="A9" s="283">
        <v>42832</v>
      </c>
      <c r="B9" s="137">
        <v>5.6</v>
      </c>
      <c r="C9" s="137">
        <v>5.63</v>
      </c>
      <c r="D9" s="137">
        <v>5.57</v>
      </c>
      <c r="E9" s="137">
        <v>5.62</v>
      </c>
      <c r="F9" s="137">
        <v>1969700</v>
      </c>
    </row>
    <row r="10" spans="1:6">
      <c r="A10" s="283">
        <v>42862</v>
      </c>
      <c r="B10" s="137">
        <v>5.62</v>
      </c>
      <c r="C10" s="137">
        <v>5.67</v>
      </c>
      <c r="D10" s="137">
        <v>5.62</v>
      </c>
      <c r="E10" s="137">
        <v>5.66</v>
      </c>
      <c r="F10" s="137">
        <v>4492700</v>
      </c>
    </row>
    <row r="11" spans="1:6">
      <c r="A11" s="283">
        <v>42893</v>
      </c>
      <c r="B11" s="137">
        <v>5.66</v>
      </c>
      <c r="C11" s="137">
        <v>5.76</v>
      </c>
      <c r="D11" s="137">
        <v>5.65</v>
      </c>
      <c r="E11" s="137">
        <v>5.76</v>
      </c>
      <c r="F11" s="137">
        <v>6210400</v>
      </c>
    </row>
    <row r="12" spans="1:6">
      <c r="A12" s="283">
        <v>42923</v>
      </c>
      <c r="B12" s="137">
        <v>5.76</v>
      </c>
      <c r="C12" s="137">
        <v>5.76</v>
      </c>
      <c r="D12" s="137">
        <v>5.65</v>
      </c>
      <c r="E12" s="137">
        <v>5.66</v>
      </c>
      <c r="F12" s="137">
        <v>2391000</v>
      </c>
    </row>
    <row r="13" spans="1:6">
      <c r="A13" s="283">
        <v>43015</v>
      </c>
      <c r="B13" s="137">
        <v>5.65</v>
      </c>
      <c r="C13" s="137">
        <v>5.67</v>
      </c>
      <c r="D13" s="137">
        <v>5.58</v>
      </c>
      <c r="E13" s="137">
        <v>5.61</v>
      </c>
      <c r="F13" s="137">
        <v>4236000</v>
      </c>
    </row>
    <row r="14" spans="1:6">
      <c r="A14" s="283">
        <v>43046</v>
      </c>
      <c r="B14" s="137">
        <v>5.61</v>
      </c>
      <c r="C14" s="137">
        <v>5.67</v>
      </c>
      <c r="D14" s="137">
        <v>5.59</v>
      </c>
      <c r="E14" s="137">
        <v>5.65</v>
      </c>
      <c r="F14" s="137">
        <v>5211600</v>
      </c>
    </row>
    <row r="15" spans="1:6">
      <c r="A15" s="283">
        <v>43076</v>
      </c>
      <c r="B15" s="137">
        <v>5.65</v>
      </c>
      <c r="C15" s="137">
        <v>5.69</v>
      </c>
      <c r="D15" s="137">
        <v>5.65</v>
      </c>
      <c r="E15" s="137">
        <v>5.67</v>
      </c>
      <c r="F15" s="137">
        <v>2016700</v>
      </c>
    </row>
    <row r="16" spans="1:6">
      <c r="A16" s="283" t="s">
        <v>590</v>
      </c>
      <c r="B16" s="137">
        <v>5.7</v>
      </c>
      <c r="C16" s="137">
        <v>5.73</v>
      </c>
      <c r="D16" s="137">
        <v>5.69</v>
      </c>
      <c r="E16" s="137">
        <v>5.7</v>
      </c>
      <c r="F16" s="137">
        <v>3779600</v>
      </c>
    </row>
    <row r="17" spans="1:9">
      <c r="A17" s="283" t="s">
        <v>591</v>
      </c>
      <c r="B17" s="137">
        <v>5.72</v>
      </c>
      <c r="C17" s="137">
        <v>5.75</v>
      </c>
      <c r="D17" s="137">
        <v>5.7</v>
      </c>
      <c r="E17" s="137">
        <v>5.74</v>
      </c>
      <c r="F17" s="137">
        <v>2087800</v>
      </c>
    </row>
    <row r="18" spans="1:9">
      <c r="A18" s="283" t="s">
        <v>592</v>
      </c>
      <c r="B18" s="137">
        <v>5.74</v>
      </c>
      <c r="C18" s="137">
        <v>5.78</v>
      </c>
      <c r="D18" s="137">
        <v>5.73</v>
      </c>
      <c r="E18" s="137">
        <v>5.76</v>
      </c>
      <c r="F18" s="137">
        <v>1787200</v>
      </c>
    </row>
    <row r="19" spans="1:9">
      <c r="A19" s="283" t="s">
        <v>593</v>
      </c>
      <c r="B19" s="137">
        <v>5.76</v>
      </c>
      <c r="C19" s="137">
        <v>5.77</v>
      </c>
      <c r="D19" s="137">
        <v>5.72</v>
      </c>
      <c r="E19" s="137">
        <v>5.75</v>
      </c>
      <c r="F19" s="137">
        <v>3019800</v>
      </c>
      <c r="H19" s="47" t="s">
        <v>615</v>
      </c>
      <c r="I19" s="89" t="s">
        <v>128</v>
      </c>
    </row>
    <row r="20" spans="1:9">
      <c r="A20" s="283" t="s">
        <v>594</v>
      </c>
      <c r="B20" s="137">
        <v>5.75</v>
      </c>
      <c r="C20" s="137">
        <v>5.82</v>
      </c>
      <c r="D20" s="137">
        <v>5.75</v>
      </c>
      <c r="E20" s="137">
        <v>5.82</v>
      </c>
      <c r="F20" s="137">
        <v>5174700</v>
      </c>
      <c r="H20" s="157" t="s">
        <v>188</v>
      </c>
      <c r="I20" s="151">
        <f>AVERAGE(E2:E36)</f>
        <v>5.8277142857142863</v>
      </c>
    </row>
    <row r="21" spans="1:9">
      <c r="A21" s="283" t="s">
        <v>595</v>
      </c>
      <c r="B21" s="137">
        <v>5.82</v>
      </c>
      <c r="C21" s="137">
        <v>5.9</v>
      </c>
      <c r="D21" s="137">
        <v>5.8</v>
      </c>
      <c r="E21" s="137">
        <v>5.88</v>
      </c>
      <c r="F21" s="137">
        <v>6523700</v>
      </c>
      <c r="H21" s="158" t="s">
        <v>189</v>
      </c>
      <c r="I21" s="153">
        <f>MEDIAN(E2:E36)</f>
        <v>5.82</v>
      </c>
    </row>
    <row r="22" spans="1:9">
      <c r="A22" s="283" t="s">
        <v>596</v>
      </c>
      <c r="B22" s="137">
        <v>5.88</v>
      </c>
      <c r="C22" s="137">
        <v>5.98</v>
      </c>
      <c r="D22" s="137">
        <v>5.82</v>
      </c>
      <c r="E22" s="137">
        <v>5.98</v>
      </c>
      <c r="F22" s="137">
        <v>4960700</v>
      </c>
      <c r="H22" s="158" t="s">
        <v>190</v>
      </c>
      <c r="I22" s="153">
        <f>MIN(E2:E36)</f>
        <v>5.5</v>
      </c>
    </row>
    <row r="23" spans="1:9">
      <c r="A23" s="283" t="s">
        <v>597</v>
      </c>
      <c r="B23" s="137">
        <v>5.98</v>
      </c>
      <c r="C23" s="137">
        <v>6.05</v>
      </c>
      <c r="D23" s="137">
        <v>5.95</v>
      </c>
      <c r="E23" s="137">
        <v>6.05</v>
      </c>
      <c r="F23" s="137">
        <v>4216500</v>
      </c>
      <c r="H23" s="158" t="s">
        <v>191</v>
      </c>
      <c r="I23" s="153">
        <f>MAX(E2:E36)</f>
        <v>6.13</v>
      </c>
    </row>
    <row r="24" spans="1:9">
      <c r="A24" s="283" t="s">
        <v>598</v>
      </c>
      <c r="B24" s="137">
        <v>6.06</v>
      </c>
      <c r="C24" s="137">
        <v>6.19</v>
      </c>
      <c r="D24" s="137">
        <v>6.05</v>
      </c>
      <c r="E24" s="137">
        <v>6.13</v>
      </c>
      <c r="F24" s="137">
        <v>6115500</v>
      </c>
      <c r="H24" s="158" t="s">
        <v>611</v>
      </c>
      <c r="I24" s="118"/>
    </row>
    <row r="25" spans="1:9">
      <c r="A25" s="283" t="s">
        <v>599</v>
      </c>
      <c r="B25" s="137">
        <v>6.13</v>
      </c>
      <c r="C25" s="137">
        <v>6.17</v>
      </c>
      <c r="D25" s="137">
        <v>6.03</v>
      </c>
      <c r="E25" s="137">
        <v>6.1</v>
      </c>
      <c r="F25" s="137">
        <v>5744500</v>
      </c>
      <c r="H25" s="158" t="s">
        <v>612</v>
      </c>
      <c r="I25" s="100">
        <f>E36/E13 - 1</f>
        <v>4.6345811051693442E-2</v>
      </c>
    </row>
    <row r="26" spans="1:9">
      <c r="A26" s="283" t="s">
        <v>600</v>
      </c>
      <c r="B26" s="137">
        <v>6.09</v>
      </c>
      <c r="C26" s="137">
        <v>6.13</v>
      </c>
      <c r="D26" s="137">
        <v>5.96</v>
      </c>
      <c r="E26" s="137">
        <v>6.11</v>
      </c>
      <c r="F26" s="137">
        <v>3463800</v>
      </c>
      <c r="H26" s="158" t="s">
        <v>613</v>
      </c>
      <c r="I26" s="100">
        <f>'Share Price'!E36/'Hard Input'!N1152 - 1</f>
        <v>0.28165938864628814</v>
      </c>
    </row>
    <row r="27" spans="1:9">
      <c r="A27" s="283" t="s">
        <v>601</v>
      </c>
      <c r="B27" s="137">
        <v>6.11</v>
      </c>
      <c r="C27" s="137">
        <v>6.11</v>
      </c>
      <c r="D27" s="137">
        <v>5.96</v>
      </c>
      <c r="E27" s="137">
        <v>5.99</v>
      </c>
      <c r="F27" s="137">
        <v>4282800</v>
      </c>
      <c r="H27" s="158" t="s">
        <v>614</v>
      </c>
      <c r="I27" s="100">
        <f>'Share Price'!E36/'Hard Input'!N1244 - 1</f>
        <v>-9.9874890752877921E-3</v>
      </c>
    </row>
    <row r="28" spans="1:9">
      <c r="A28" s="283" t="s">
        <v>602</v>
      </c>
      <c r="B28" s="137">
        <v>5.97</v>
      </c>
      <c r="C28" s="137">
        <v>6.06</v>
      </c>
      <c r="D28" s="137">
        <v>5.96</v>
      </c>
      <c r="E28" s="137">
        <v>6</v>
      </c>
      <c r="F28" s="137">
        <v>4365800</v>
      </c>
      <c r="H28" s="167"/>
      <c r="I28" s="156"/>
    </row>
    <row r="29" spans="1:9">
      <c r="A29" s="283">
        <v>42743</v>
      </c>
      <c r="B29" s="137">
        <v>6.1</v>
      </c>
      <c r="C29" s="137">
        <v>6.13</v>
      </c>
      <c r="D29" s="137">
        <v>6.05</v>
      </c>
      <c r="E29" s="137">
        <v>6.1</v>
      </c>
      <c r="F29" s="137">
        <v>8538700</v>
      </c>
    </row>
    <row r="30" spans="1:9">
      <c r="A30" s="283">
        <v>42774</v>
      </c>
      <c r="B30" s="137">
        <v>6.1</v>
      </c>
      <c r="C30" s="137">
        <v>6.13</v>
      </c>
      <c r="D30" s="137">
        <v>6.02</v>
      </c>
      <c r="E30" s="137">
        <v>6.06</v>
      </c>
      <c r="F30" s="137">
        <v>4882700</v>
      </c>
    </row>
    <row r="31" spans="1:9">
      <c r="A31" s="283">
        <v>42802</v>
      </c>
      <c r="B31" s="137">
        <v>6.08</v>
      </c>
      <c r="C31" s="137">
        <v>6.12</v>
      </c>
      <c r="D31" s="137">
        <v>6.06</v>
      </c>
      <c r="E31" s="137">
        <v>6.1</v>
      </c>
      <c r="F31" s="137">
        <v>5326400</v>
      </c>
    </row>
    <row r="32" spans="1:9">
      <c r="A32" s="283">
        <v>42833</v>
      </c>
      <c r="B32" s="137">
        <v>6.1</v>
      </c>
      <c r="C32" s="137">
        <v>6.11</v>
      </c>
      <c r="D32" s="137">
        <v>6.05</v>
      </c>
      <c r="E32" s="137">
        <v>6.05</v>
      </c>
      <c r="F32" s="137">
        <v>2365000</v>
      </c>
    </row>
    <row r="33" spans="1:7">
      <c r="A33" s="283">
        <v>42924</v>
      </c>
      <c r="B33" s="137">
        <v>6.08</v>
      </c>
      <c r="C33" s="137">
        <v>6.08</v>
      </c>
      <c r="D33" s="137">
        <v>6.03</v>
      </c>
      <c r="E33" s="137">
        <v>6.05</v>
      </c>
      <c r="F33" s="137">
        <v>3020500</v>
      </c>
    </row>
    <row r="34" spans="1:7">
      <c r="A34" s="283">
        <v>42955</v>
      </c>
      <c r="B34" s="137">
        <v>6.07</v>
      </c>
      <c r="C34" s="137">
        <v>6.09</v>
      </c>
      <c r="D34" s="137">
        <v>5.99</v>
      </c>
      <c r="E34" s="137">
        <v>5.99</v>
      </c>
      <c r="F34" s="137">
        <v>3966600</v>
      </c>
    </row>
    <row r="35" spans="1:7">
      <c r="A35" s="283">
        <v>42986</v>
      </c>
      <c r="B35" s="137">
        <v>5.99</v>
      </c>
      <c r="C35" s="137">
        <v>6.02</v>
      </c>
      <c r="D35" s="137">
        <v>5.91</v>
      </c>
      <c r="E35" s="137">
        <v>5.92</v>
      </c>
      <c r="F35" s="137">
        <v>4468900</v>
      </c>
    </row>
    <row r="36" spans="1:7">
      <c r="A36" s="283">
        <v>43016</v>
      </c>
      <c r="B36" s="137">
        <v>5.92</v>
      </c>
      <c r="C36" s="137">
        <v>5.99</v>
      </c>
      <c r="D36" s="137">
        <v>5.85</v>
      </c>
      <c r="E36" s="137">
        <v>5.87</v>
      </c>
      <c r="F36" s="137">
        <v>2717700</v>
      </c>
    </row>
    <row r="37" spans="1:7" ht="15" thickBot="1"/>
    <row r="38" spans="1:7" ht="18.600000000000001" thickBot="1">
      <c r="A38" s="274" t="s">
        <v>130</v>
      </c>
      <c r="B38" s="275" t="s">
        <v>138</v>
      </c>
      <c r="C38" s="275" t="s">
        <v>139</v>
      </c>
      <c r="D38" s="275" t="s">
        <v>140</v>
      </c>
      <c r="E38" s="276" t="s">
        <v>141</v>
      </c>
      <c r="F38" s="274" t="s">
        <v>142</v>
      </c>
      <c r="G38" s="274" t="s">
        <v>603</v>
      </c>
    </row>
    <row r="39" spans="1:7" ht="18.600000000000001" customHeight="1" thickBot="1">
      <c r="A39" s="277">
        <v>42933</v>
      </c>
      <c r="B39" s="278">
        <v>5.74</v>
      </c>
      <c r="C39" s="278">
        <v>5.5</v>
      </c>
      <c r="D39" s="279" t="s">
        <v>604</v>
      </c>
      <c r="E39" s="280" t="s">
        <v>147</v>
      </c>
      <c r="F39" s="282" t="s">
        <v>148</v>
      </c>
      <c r="G39" s="282"/>
    </row>
    <row r="40" spans="1:7" ht="18.600000000000001" customHeight="1" thickBot="1">
      <c r="A40" s="277">
        <v>42926</v>
      </c>
      <c r="B40" s="278">
        <v>5.65</v>
      </c>
      <c r="C40" s="278">
        <v>5.5</v>
      </c>
      <c r="D40" s="279" t="s">
        <v>605</v>
      </c>
      <c r="E40" s="280" t="s">
        <v>147</v>
      </c>
      <c r="F40" s="282" t="s">
        <v>148</v>
      </c>
      <c r="G40" s="282"/>
    </row>
    <row r="41" spans="1:7" ht="18.600000000000001" customHeight="1" thickBot="1">
      <c r="A41" s="277">
        <v>42908</v>
      </c>
      <c r="B41" s="278">
        <v>5.52</v>
      </c>
      <c r="C41" s="278">
        <v>5.15</v>
      </c>
      <c r="D41" s="279" t="s">
        <v>606</v>
      </c>
      <c r="E41" s="280" t="s">
        <v>147</v>
      </c>
      <c r="F41" s="282" t="s">
        <v>458</v>
      </c>
      <c r="G41" s="282"/>
    </row>
    <row r="42" spans="1:7" ht="15" thickBot="1">
      <c r="A42" s="277">
        <v>42900</v>
      </c>
      <c r="B42" s="278">
        <v>5.62</v>
      </c>
      <c r="C42" s="278">
        <v>5.2</v>
      </c>
      <c r="D42" s="279" t="s">
        <v>454</v>
      </c>
      <c r="E42" s="280" t="s">
        <v>455</v>
      </c>
      <c r="F42" s="282" t="s">
        <v>456</v>
      </c>
      <c r="G42" s="282"/>
    </row>
    <row r="43" spans="1:7" ht="18.600000000000001" customHeight="1" thickBot="1">
      <c r="A43" s="277">
        <v>42885</v>
      </c>
      <c r="B43" s="278">
        <v>5.94</v>
      </c>
      <c r="C43" s="278">
        <v>5.15</v>
      </c>
      <c r="D43" s="279" t="s">
        <v>457</v>
      </c>
      <c r="E43" s="280" t="s">
        <v>455</v>
      </c>
      <c r="F43" s="282" t="s">
        <v>458</v>
      </c>
      <c r="G43" s="282"/>
    </row>
    <row r="44" spans="1:7" ht="15" thickBot="1">
      <c r="A44" s="277">
        <v>42885</v>
      </c>
      <c r="B44" s="278">
        <v>5.94</v>
      </c>
      <c r="C44" s="278">
        <v>5.4</v>
      </c>
      <c r="D44" s="279" t="s">
        <v>607</v>
      </c>
      <c r="E44" s="280" t="s">
        <v>147</v>
      </c>
      <c r="F44" s="282" t="s">
        <v>160</v>
      </c>
      <c r="G44" s="282"/>
    </row>
    <row r="45" spans="1:7" ht="15" thickBot="1">
      <c r="A45" s="277">
        <v>42885</v>
      </c>
      <c r="B45" s="278">
        <v>5.94</v>
      </c>
      <c r="C45" s="278">
        <v>6</v>
      </c>
      <c r="D45" s="281" t="s">
        <v>459</v>
      </c>
      <c r="E45" s="280" t="s">
        <v>147</v>
      </c>
      <c r="F45" s="282" t="s">
        <v>150</v>
      </c>
      <c r="G45" s="282"/>
    </row>
    <row r="46" spans="1:7" ht="15" thickBot="1">
      <c r="A46" s="277">
        <v>42885</v>
      </c>
      <c r="B46" s="278">
        <v>5.94</v>
      </c>
      <c r="C46" s="278">
        <v>5.2</v>
      </c>
      <c r="D46" s="279" t="s">
        <v>460</v>
      </c>
      <c r="E46" s="280" t="s">
        <v>455</v>
      </c>
      <c r="F46" s="282" t="s">
        <v>456</v>
      </c>
      <c r="G46" s="282"/>
    </row>
    <row r="47" spans="1:7" ht="15" thickBot="1">
      <c r="A47" s="277">
        <v>42885</v>
      </c>
      <c r="B47" s="278">
        <v>5.94</v>
      </c>
      <c r="C47" s="278">
        <v>6</v>
      </c>
      <c r="D47" s="281" t="s">
        <v>459</v>
      </c>
      <c r="E47" s="280" t="s">
        <v>147</v>
      </c>
      <c r="F47" s="282" t="s">
        <v>157</v>
      </c>
      <c r="G47" s="282"/>
    </row>
    <row r="48" spans="1:7" ht="15" thickBot="1">
      <c r="A48" s="277">
        <v>42870</v>
      </c>
      <c r="B48" s="278">
        <v>5.81</v>
      </c>
      <c r="C48" s="278">
        <v>5.4</v>
      </c>
      <c r="D48" s="279" t="s">
        <v>608</v>
      </c>
      <c r="E48" s="280" t="s">
        <v>147</v>
      </c>
      <c r="F48" s="282" t="s">
        <v>160</v>
      </c>
      <c r="G48" s="282"/>
    </row>
    <row r="49" spans="1:7" ht="15" thickBot="1">
      <c r="A49" s="277">
        <v>42825</v>
      </c>
      <c r="B49" s="278">
        <v>5.56</v>
      </c>
      <c r="C49" s="278">
        <v>5.3</v>
      </c>
      <c r="D49" s="279" t="s">
        <v>609</v>
      </c>
      <c r="E49" s="280" t="s">
        <v>147</v>
      </c>
      <c r="F49" s="282" t="s">
        <v>160</v>
      </c>
      <c r="G49" s="282"/>
    </row>
    <row r="50" spans="1:7" ht="15" thickBot="1">
      <c r="A50" s="277">
        <v>42790</v>
      </c>
      <c r="B50" s="278">
        <v>5.5</v>
      </c>
      <c r="C50" s="278">
        <v>6.1</v>
      </c>
      <c r="D50" s="281" t="s">
        <v>143</v>
      </c>
      <c r="E50" s="280" t="s">
        <v>144</v>
      </c>
      <c r="F50" s="282" t="s">
        <v>145</v>
      </c>
      <c r="G50" s="282"/>
    </row>
    <row r="51" spans="1:7" ht="18.600000000000001" customHeight="1" thickBot="1">
      <c r="A51" s="277">
        <v>42790</v>
      </c>
      <c r="B51" s="278">
        <v>5.5</v>
      </c>
      <c r="C51" s="278">
        <v>5.0999999999999996</v>
      </c>
      <c r="D51" s="279" t="s">
        <v>146</v>
      </c>
      <c r="E51" s="280" t="s">
        <v>147</v>
      </c>
      <c r="F51" s="282" t="s">
        <v>148</v>
      </c>
      <c r="G51" s="282"/>
    </row>
    <row r="52" spans="1:7" ht="15" thickBot="1">
      <c r="A52" s="277">
        <v>42790</v>
      </c>
      <c r="B52" s="278">
        <v>5.5</v>
      </c>
      <c r="C52" s="278">
        <v>5.3</v>
      </c>
      <c r="D52" s="279" t="s">
        <v>610</v>
      </c>
      <c r="E52" s="280" t="s">
        <v>147</v>
      </c>
      <c r="F52" s="282" t="s">
        <v>160</v>
      </c>
      <c r="G52" s="282"/>
    </row>
    <row r="53" spans="1:7" ht="15" thickBot="1">
      <c r="A53" s="277">
        <v>42790</v>
      </c>
      <c r="B53" s="278">
        <v>5.5</v>
      </c>
      <c r="C53" s="278">
        <v>5.66</v>
      </c>
      <c r="D53" s="281" t="s">
        <v>149</v>
      </c>
      <c r="E53" s="280" t="s">
        <v>147</v>
      </c>
      <c r="F53" s="282" t="s">
        <v>150</v>
      </c>
      <c r="G53" s="282"/>
    </row>
    <row r="54" spans="1:7" ht="15" thickBot="1">
      <c r="A54" s="277">
        <v>42790</v>
      </c>
      <c r="B54" s="278">
        <v>5.5</v>
      </c>
      <c r="C54" s="278">
        <v>5.0999999999999996</v>
      </c>
      <c r="D54" s="279" t="s">
        <v>146</v>
      </c>
      <c r="E54" s="280" t="s">
        <v>147</v>
      </c>
      <c r="F54" s="282" t="s">
        <v>151</v>
      </c>
      <c r="G54" s="282"/>
    </row>
  </sheetData>
  <mergeCells count="16">
    <mergeCell ref="F51:G51"/>
    <mergeCell ref="F52:G52"/>
    <mergeCell ref="F53:G53"/>
    <mergeCell ref="F54:G54"/>
    <mergeCell ref="F45:G45"/>
    <mergeCell ref="F46:G46"/>
    <mergeCell ref="F47:G47"/>
    <mergeCell ref="F48:G48"/>
    <mergeCell ref="F49:G49"/>
    <mergeCell ref="F50:G50"/>
    <mergeCell ref="F39:G39"/>
    <mergeCell ref="F40:G40"/>
    <mergeCell ref="F41:G41"/>
    <mergeCell ref="F42:G42"/>
    <mergeCell ref="F43:G43"/>
    <mergeCell ref="F44:G44"/>
  </mergeCells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Hard Input</vt:lpstr>
      <vt:lpstr>Analysis</vt:lpstr>
      <vt:lpstr>Valuation</vt:lpstr>
      <vt:lpstr>June 17 Update</vt:lpstr>
      <vt:lpstr>8 Aug Update</vt:lpstr>
      <vt:lpstr>Quarterly Numbers</vt:lpstr>
      <vt:lpstr>Share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Su Wei</dc:creator>
  <cp:lastModifiedBy>Ho Su Wei</cp:lastModifiedBy>
  <dcterms:created xsi:type="dcterms:W3CDTF">2017-05-16T13:48:18Z</dcterms:created>
  <dcterms:modified xsi:type="dcterms:W3CDTF">2017-08-10T18:22:13Z</dcterms:modified>
</cp:coreProperties>
</file>