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Ex1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charts/chart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8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Ex2.xml" ContentType="application/vnd.ms-office.chartex+xml"/>
  <Override PartName="/xl/charts/style10.xml" ContentType="application/vnd.ms-office.chartstyle+xml"/>
  <Override PartName="/xl/charts/colors10.xml" ContentType="application/vnd.ms-office.chartcolorstyle+xml"/>
  <Override PartName="/xl/charts/chart9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0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1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2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3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4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5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6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7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18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19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0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21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25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6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WERTY\Documents\Company Analysis\Genting Malaysia Berhad\"/>
    </mc:Choice>
  </mc:AlternateContent>
  <xr:revisionPtr revIDLastSave="0" documentId="13_ncr:1_{7A963FA7-FBD7-40BF-A10A-32CAA29F4D6D}" xr6:coauthVersionLast="34" xr6:coauthVersionMax="34" xr10:uidLastSave="{00000000-0000-0000-0000-000000000000}"/>
  <bookViews>
    <workbookView xWindow="0" yWindow="0" windowWidth="21570" windowHeight="7980" activeTab="4" xr2:uid="{00000000-000D-0000-FFFF-FFFF00000000}"/>
  </bookViews>
  <sheets>
    <sheet name="Hard Input (2017)" sheetId="13" r:id="rId1"/>
    <sheet name="Analysis (2017)" sheetId="2" r:id="rId2"/>
    <sheet name="Valuation" sheetId="3" r:id="rId3"/>
    <sheet name="Comps" sheetId="16" r:id="rId4"/>
    <sheet name="Hard Input" sheetId="1" r:id="rId5"/>
    <sheet name="June 17 Update" sheetId="4" r:id="rId6"/>
    <sheet name="8 Aug Update" sheetId="5" r:id="rId7"/>
    <sheet name="Quarterly Numbers" sheetId="6" r:id="rId8"/>
    <sheet name="Share Price" sheetId="7" r:id="rId9"/>
    <sheet name="Oct Update" sheetId="9" r:id="rId10"/>
    <sheet name="Share Price 2" sheetId="10" r:id="rId11"/>
    <sheet name="Quarterly Numbers (Q2)" sheetId="11" r:id="rId12"/>
    <sheet name="Analysis (2Q 2017)" sheetId="12" r:id="rId13"/>
    <sheet name="2017 Update" sheetId="14" r:id="rId14"/>
    <sheet name="Sheet2" sheetId="15" r:id="rId15"/>
  </sheets>
  <definedNames>
    <definedName name="_xlchart.v1.0" hidden="1">'Hard Input'!$I$7:$I$1539</definedName>
    <definedName name="_xlchart.v1.1" hidden="1">'Hard Input'!$N$7:$N$1539</definedName>
    <definedName name="_xlchart.v1.2" hidden="1">'Hard Input'!$I$656:$I$1539</definedName>
    <definedName name="_xlchart.v1.3" hidden="1">'Hard Input'!$N$656:$N$1539</definedName>
  </definedNames>
  <calcPr calcId="179021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5" i="3" l="1"/>
  <c r="H51" i="3"/>
  <c r="V45" i="1"/>
  <c r="V44" i="1"/>
  <c r="W42" i="1"/>
  <c r="G13" i="3"/>
  <c r="G39" i="3"/>
  <c r="G33" i="3"/>
  <c r="G36" i="3" s="1"/>
  <c r="G30" i="3"/>
  <c r="G29" i="3"/>
  <c r="G50" i="3"/>
  <c r="G49" i="3"/>
  <c r="J13" i="3"/>
  <c r="J12" i="3"/>
  <c r="G14" i="3"/>
  <c r="C15" i="3"/>
  <c r="C8" i="3"/>
  <c r="R360" i="2"/>
  <c r="R359" i="2"/>
  <c r="R358" i="2"/>
  <c r="R357" i="2"/>
  <c r="R356" i="2"/>
  <c r="R355" i="2"/>
  <c r="R354" i="2"/>
  <c r="R353" i="2"/>
  <c r="R352" i="2"/>
  <c r="R351" i="2"/>
  <c r="R350" i="2"/>
  <c r="R349" i="2"/>
  <c r="R348" i="2"/>
  <c r="R347" i="2"/>
  <c r="F363" i="2"/>
  <c r="F362" i="2"/>
  <c r="F361" i="2"/>
  <c r="G360" i="2"/>
  <c r="F360" i="2"/>
  <c r="G359" i="2"/>
  <c r="F359" i="2"/>
  <c r="G358" i="2"/>
  <c r="F358" i="2"/>
  <c r="G357" i="2"/>
  <c r="F357" i="2"/>
  <c r="G356" i="2"/>
  <c r="F356" i="2"/>
  <c r="G355" i="2"/>
  <c r="F355" i="2"/>
  <c r="G354" i="2"/>
  <c r="F354" i="2"/>
  <c r="G353" i="2"/>
  <c r="F353" i="2"/>
  <c r="G352" i="2"/>
  <c r="F352" i="2"/>
  <c r="G351" i="2"/>
  <c r="F351" i="2"/>
  <c r="G350" i="2"/>
  <c r="F350" i="2"/>
  <c r="G349" i="2"/>
  <c r="F349" i="2"/>
  <c r="G348" i="2"/>
  <c r="F348" i="2"/>
  <c r="G347" i="2"/>
  <c r="F347" i="2"/>
  <c r="M360" i="2"/>
  <c r="K360" i="2"/>
  <c r="J360" i="2"/>
  <c r="I360" i="2"/>
  <c r="H363" i="2"/>
  <c r="E363" i="2"/>
  <c r="D363" i="2"/>
  <c r="AN26" i="1"/>
  <c r="AM26" i="1"/>
  <c r="AL26" i="1"/>
  <c r="AK26" i="1"/>
  <c r="AJ26" i="1"/>
  <c r="T352" i="2" l="1"/>
  <c r="T351" i="2"/>
  <c r="Q360" i="2"/>
  <c r="L360" i="2"/>
  <c r="AE347" i="2"/>
  <c r="AE348" i="2" s="1"/>
  <c r="AE349" i="2" s="1"/>
  <c r="AE350" i="2" s="1"/>
  <c r="AE351" i="2" s="1"/>
  <c r="AE352" i="2" s="1"/>
  <c r="AE353" i="2" s="1"/>
  <c r="AE354" i="2" s="1"/>
  <c r="AE355" i="2" s="1"/>
  <c r="AE356" i="2" s="1"/>
  <c r="AE357" i="2" s="1"/>
  <c r="AE358" i="2" s="1"/>
  <c r="AE359" i="2" s="1"/>
  <c r="AE360" i="2" s="1"/>
  <c r="AC361" i="2" s="1"/>
  <c r="AC362" i="2" s="1"/>
  <c r="AC363" i="2" s="1"/>
  <c r="G31" i="3"/>
  <c r="G51" i="3"/>
  <c r="T358" i="2"/>
  <c r="AF347" i="2"/>
  <c r="AF348" i="2" s="1"/>
  <c r="AF349" i="2" s="1"/>
  <c r="AF350" i="2" s="1"/>
  <c r="AF351" i="2" s="1"/>
  <c r="AF352" i="2" s="1"/>
  <c r="AF353" i="2" s="1"/>
  <c r="AF354" i="2" s="1"/>
  <c r="AF355" i="2" s="1"/>
  <c r="AF356" i="2" s="1"/>
  <c r="AF357" i="2" s="1"/>
  <c r="AF358" i="2" s="1"/>
  <c r="AF359" i="2" s="1"/>
  <c r="AF360" i="2" s="1"/>
  <c r="AD361" i="2" s="1"/>
  <c r="AD362" i="2" s="1"/>
  <c r="AD363" i="2" s="1"/>
  <c r="T353" i="2"/>
  <c r="T359" i="2"/>
  <c r="T357" i="2"/>
  <c r="T348" i="2"/>
  <c r="T349" i="2"/>
  <c r="T350" i="2"/>
  <c r="T356" i="2"/>
  <c r="T355" i="2"/>
  <c r="T354" i="2"/>
  <c r="T360" i="2"/>
  <c r="S360" i="2"/>
  <c r="D37" i="16"/>
  <c r="C37" i="16"/>
  <c r="D42" i="16"/>
  <c r="C42" i="16"/>
  <c r="D41" i="16"/>
  <c r="C41" i="16"/>
  <c r="D40" i="16"/>
  <c r="C40" i="16"/>
  <c r="D38" i="16"/>
  <c r="C38" i="16"/>
  <c r="AF21" i="16"/>
  <c r="AF19" i="16"/>
  <c r="AF17" i="16"/>
  <c r="AF13" i="16"/>
  <c r="AE21" i="16"/>
  <c r="AD21" i="16"/>
  <c r="AC21" i="16"/>
  <c r="AB21" i="16"/>
  <c r="AA21" i="16"/>
  <c r="AE19" i="16"/>
  <c r="AD19" i="16"/>
  <c r="AC19" i="16"/>
  <c r="AB19" i="16"/>
  <c r="AA19" i="16"/>
  <c r="AE17" i="16"/>
  <c r="AD17" i="16"/>
  <c r="AC17" i="16"/>
  <c r="AB17" i="16"/>
  <c r="AA17" i="16"/>
  <c r="AE13" i="16"/>
  <c r="AD13" i="16"/>
  <c r="AC13" i="16"/>
  <c r="AB13" i="16"/>
  <c r="AA13" i="16"/>
  <c r="Y21" i="16"/>
  <c r="X21" i="16"/>
  <c r="W21" i="16"/>
  <c r="V21" i="16"/>
  <c r="U21" i="16"/>
  <c r="Y19" i="16"/>
  <c r="X19" i="16"/>
  <c r="W19" i="16"/>
  <c r="V19" i="16"/>
  <c r="U19" i="16"/>
  <c r="Y17" i="16"/>
  <c r="X17" i="16"/>
  <c r="W17" i="16"/>
  <c r="V17" i="16"/>
  <c r="U17" i="16"/>
  <c r="Y15" i="16"/>
  <c r="X15" i="16"/>
  <c r="W15" i="16"/>
  <c r="V15" i="16"/>
  <c r="U15" i="16"/>
  <c r="Y13" i="16"/>
  <c r="X13" i="16"/>
  <c r="W13" i="16"/>
  <c r="V13" i="16"/>
  <c r="U13" i="16"/>
  <c r="F27" i="16"/>
  <c r="D27" i="16"/>
  <c r="F32" i="16"/>
  <c r="D32" i="16"/>
  <c r="E32" i="16"/>
  <c r="C32" i="16"/>
  <c r="F31" i="16"/>
  <c r="D31" i="16"/>
  <c r="E31" i="16"/>
  <c r="C31" i="16"/>
  <c r="F30" i="16"/>
  <c r="D30" i="16"/>
  <c r="E30" i="16"/>
  <c r="C30" i="16"/>
  <c r="F29" i="16"/>
  <c r="D29" i="16"/>
  <c r="E29" i="16"/>
  <c r="C29" i="16"/>
  <c r="D28" i="16"/>
  <c r="F28" i="16"/>
  <c r="T21" i="16"/>
  <c r="T19" i="16"/>
  <c r="T17" i="16"/>
  <c r="T15" i="16"/>
  <c r="T13" i="16"/>
  <c r="N21" i="16"/>
  <c r="N19" i="16"/>
  <c r="N17" i="16"/>
  <c r="N15" i="16"/>
  <c r="S21" i="16"/>
  <c r="R21" i="16"/>
  <c r="Q21" i="16"/>
  <c r="P21" i="16"/>
  <c r="O21" i="16"/>
  <c r="S19" i="16"/>
  <c r="R19" i="16"/>
  <c r="Q19" i="16"/>
  <c r="P19" i="16"/>
  <c r="O19" i="16"/>
  <c r="S17" i="16"/>
  <c r="R17" i="16"/>
  <c r="Q17" i="16"/>
  <c r="P17" i="16"/>
  <c r="O17" i="16"/>
  <c r="S15" i="16"/>
  <c r="R15" i="16"/>
  <c r="Q15" i="16"/>
  <c r="P15" i="16"/>
  <c r="O15" i="16"/>
  <c r="S13" i="16"/>
  <c r="R13" i="16"/>
  <c r="Q13" i="16"/>
  <c r="P13" i="16"/>
  <c r="O13" i="16"/>
  <c r="M21" i="16"/>
  <c r="L21" i="16"/>
  <c r="K21" i="16"/>
  <c r="J21" i="16"/>
  <c r="I21" i="16"/>
  <c r="M19" i="16"/>
  <c r="L19" i="16"/>
  <c r="K19" i="16"/>
  <c r="J19" i="16"/>
  <c r="I19" i="16"/>
  <c r="M17" i="16"/>
  <c r="L17" i="16"/>
  <c r="K17" i="16"/>
  <c r="J17" i="16"/>
  <c r="I17" i="16"/>
  <c r="M15" i="16"/>
  <c r="L15" i="16"/>
  <c r="K15" i="16"/>
  <c r="J15" i="16"/>
  <c r="I15" i="16"/>
  <c r="M13" i="16"/>
  <c r="C28" i="16" s="1"/>
  <c r="C27" i="16" s="1"/>
  <c r="L13" i="16"/>
  <c r="K13" i="16"/>
  <c r="N13" i="16" s="1"/>
  <c r="E28" i="16" s="1"/>
  <c r="E27" i="16" s="1"/>
  <c r="J13" i="16"/>
  <c r="I13" i="16"/>
  <c r="AI2" i="16" l="1"/>
  <c r="AJ2" i="16" s="1"/>
  <c r="AK2" i="16" s="1"/>
  <c r="AH2" i="16"/>
  <c r="AB2" i="16"/>
  <c r="AC2" i="16" s="1"/>
  <c r="AD2" i="16" s="1"/>
  <c r="AE2" i="16" s="1"/>
  <c r="V2" i="16"/>
  <c r="W2" i="16" s="1"/>
  <c r="X2" i="16" s="1"/>
  <c r="Y2" i="16" s="1"/>
  <c r="P2" i="16"/>
  <c r="Q2" i="16" s="1"/>
  <c r="R2" i="16" s="1"/>
  <c r="S2" i="16" s="1"/>
  <c r="J2" i="16"/>
  <c r="K2" i="16" s="1"/>
  <c r="L2" i="16" s="1"/>
  <c r="M2" i="16" s="1"/>
  <c r="E2" i="16"/>
  <c r="F2" i="16" s="1"/>
  <c r="G2" i="16" s="1"/>
  <c r="D2" i="16"/>
  <c r="AA19" i="2" l="1"/>
  <c r="AA16" i="2"/>
  <c r="AA15" i="2"/>
  <c r="AA14" i="2"/>
  <c r="AA13" i="2"/>
  <c r="G246" i="2"/>
  <c r="L21" i="2" l="1"/>
  <c r="M15" i="2"/>
  <c r="M14" i="2"/>
  <c r="L19" i="2"/>
  <c r="N25" i="2" l="1"/>
  <c r="N9" i="2"/>
  <c r="N8" i="2"/>
  <c r="N7" i="2"/>
  <c r="N6" i="2"/>
  <c r="N5" i="2"/>
  <c r="G286" i="2"/>
  <c r="G285" i="2"/>
  <c r="G284" i="2"/>
  <c r="G283" i="2"/>
  <c r="G265" i="2"/>
  <c r="G254" i="2"/>
  <c r="G250" i="2"/>
  <c r="G247" i="2"/>
  <c r="G242" i="2" s="1"/>
  <c r="G266" i="2" l="1"/>
  <c r="G267" i="2" s="1"/>
  <c r="G264" i="2"/>
  <c r="G240" i="2"/>
  <c r="G280" i="2" s="1"/>
  <c r="G289" i="2" s="1"/>
  <c r="G282" i="2"/>
  <c r="G231" i="2"/>
  <c r="G214" i="2" s="1"/>
  <c r="F231" i="2"/>
  <c r="E231" i="2"/>
  <c r="D231" i="2"/>
  <c r="C231" i="2"/>
  <c r="G189" i="2"/>
  <c r="G206" i="2" s="1"/>
  <c r="F189" i="2"/>
  <c r="E189" i="2"/>
  <c r="D189" i="2"/>
  <c r="C189" i="2"/>
  <c r="G188" i="2"/>
  <c r="F188" i="2"/>
  <c r="E188" i="2"/>
  <c r="D188" i="2"/>
  <c r="C188" i="2"/>
  <c r="G166" i="2"/>
  <c r="G175" i="2" s="1"/>
  <c r="F166" i="2"/>
  <c r="E166" i="2"/>
  <c r="D166" i="2"/>
  <c r="C166" i="2"/>
  <c r="G138" i="2"/>
  <c r="F138" i="2"/>
  <c r="E138" i="2"/>
  <c r="D138" i="2"/>
  <c r="C138" i="2"/>
  <c r="G137" i="2"/>
  <c r="F137" i="2"/>
  <c r="E137" i="2"/>
  <c r="D137" i="2"/>
  <c r="C137" i="2"/>
  <c r="K251" i="13"/>
  <c r="J251" i="13"/>
  <c r="I251" i="13"/>
  <c r="H251" i="13"/>
  <c r="G251" i="13"/>
  <c r="G134" i="2"/>
  <c r="F134" i="2"/>
  <c r="E134" i="2"/>
  <c r="D134" i="2"/>
  <c r="C134" i="2"/>
  <c r="G130" i="2"/>
  <c r="F130" i="2"/>
  <c r="E130" i="2"/>
  <c r="D130" i="2"/>
  <c r="C130" i="2"/>
  <c r="G129" i="2"/>
  <c r="F129" i="2"/>
  <c r="E129" i="2"/>
  <c r="D129" i="2"/>
  <c r="C129" i="2"/>
  <c r="G128" i="2"/>
  <c r="F128" i="2"/>
  <c r="E128" i="2"/>
  <c r="D128" i="2"/>
  <c r="C128" i="2"/>
  <c r="G127" i="2"/>
  <c r="F127" i="2"/>
  <c r="E127" i="2"/>
  <c r="D127" i="2"/>
  <c r="C127" i="2"/>
  <c r="G126" i="2"/>
  <c r="F126" i="2"/>
  <c r="E126" i="2"/>
  <c r="D126" i="2"/>
  <c r="C126" i="2"/>
  <c r="G122" i="2"/>
  <c r="F122" i="2"/>
  <c r="E122" i="2"/>
  <c r="D122" i="2"/>
  <c r="C122" i="2"/>
  <c r="G123" i="2"/>
  <c r="F123" i="2"/>
  <c r="E123" i="2"/>
  <c r="D123" i="2"/>
  <c r="C123" i="2"/>
  <c r="G121" i="2"/>
  <c r="F121" i="2"/>
  <c r="E121" i="2"/>
  <c r="D121" i="2"/>
  <c r="C121" i="2"/>
  <c r="G120" i="2"/>
  <c r="F120" i="2"/>
  <c r="E120" i="2"/>
  <c r="D120" i="2"/>
  <c r="C120" i="2"/>
  <c r="G119" i="2"/>
  <c r="G165" i="2" s="1"/>
  <c r="F119" i="2"/>
  <c r="E119" i="2"/>
  <c r="D119" i="2"/>
  <c r="C119" i="2"/>
  <c r="G111" i="2"/>
  <c r="G115" i="2"/>
  <c r="F115" i="2"/>
  <c r="E115" i="2"/>
  <c r="D115" i="2"/>
  <c r="C115" i="2"/>
  <c r="G114" i="2"/>
  <c r="F114" i="2"/>
  <c r="E114" i="2"/>
  <c r="D114" i="2"/>
  <c r="C114" i="2"/>
  <c r="G113" i="2"/>
  <c r="F113" i="2"/>
  <c r="E113" i="2"/>
  <c r="D113" i="2"/>
  <c r="C113" i="2"/>
  <c r="G112" i="2"/>
  <c r="F112" i="2"/>
  <c r="E112" i="2"/>
  <c r="D112" i="2"/>
  <c r="C112" i="2"/>
  <c r="G110" i="2"/>
  <c r="F110" i="2"/>
  <c r="E110" i="2"/>
  <c r="D110" i="2"/>
  <c r="C110" i="2"/>
  <c r="M106" i="2"/>
  <c r="M76" i="2"/>
  <c r="M61" i="2"/>
  <c r="G69" i="2"/>
  <c r="F69" i="2"/>
  <c r="L69" i="2" s="1"/>
  <c r="E69" i="2"/>
  <c r="D69" i="2"/>
  <c r="J69" i="2" s="1"/>
  <c r="C69" i="2"/>
  <c r="G56" i="2"/>
  <c r="G67" i="2"/>
  <c r="M67" i="2" s="1"/>
  <c r="F67" i="2"/>
  <c r="L67" i="2" s="1"/>
  <c r="E67" i="2"/>
  <c r="K67" i="2" s="1"/>
  <c r="D67" i="2"/>
  <c r="J67" i="2" s="1"/>
  <c r="C67" i="2"/>
  <c r="I67" i="2" s="1"/>
  <c r="G66" i="2"/>
  <c r="M66" i="2" s="1"/>
  <c r="F66" i="2"/>
  <c r="L66" i="2" s="1"/>
  <c r="E66" i="2"/>
  <c r="K66" i="2" s="1"/>
  <c r="D66" i="2"/>
  <c r="J66" i="2" s="1"/>
  <c r="C66" i="2"/>
  <c r="I66" i="2" s="1"/>
  <c r="G64" i="2"/>
  <c r="M64" i="2" s="1"/>
  <c r="F64" i="2"/>
  <c r="L64" i="2" s="1"/>
  <c r="E64" i="2"/>
  <c r="K64" i="2" s="1"/>
  <c r="D64" i="2"/>
  <c r="J64" i="2" s="1"/>
  <c r="C64" i="2"/>
  <c r="I64" i="2" s="1"/>
  <c r="G63" i="2"/>
  <c r="M63" i="2" s="1"/>
  <c r="F63" i="2"/>
  <c r="L63" i="2" s="1"/>
  <c r="E63" i="2"/>
  <c r="K63" i="2" s="1"/>
  <c r="D63" i="2"/>
  <c r="J63" i="2" s="1"/>
  <c r="C63" i="2"/>
  <c r="I63" i="2" s="1"/>
  <c r="G60" i="2"/>
  <c r="M60" i="2" s="1"/>
  <c r="F61" i="2"/>
  <c r="L61" i="2" s="1"/>
  <c r="E61" i="2"/>
  <c r="K61" i="2" s="1"/>
  <c r="D61" i="2"/>
  <c r="J61" i="2" s="1"/>
  <c r="C61" i="2"/>
  <c r="I61" i="2" s="1"/>
  <c r="F60" i="2"/>
  <c r="L60" i="2" s="1"/>
  <c r="E60" i="2"/>
  <c r="K60" i="2" s="1"/>
  <c r="D60" i="2"/>
  <c r="J60" i="2" s="1"/>
  <c r="C60" i="2"/>
  <c r="I60" i="2" s="1"/>
  <c r="G53" i="2"/>
  <c r="F53" i="2"/>
  <c r="L53" i="2" s="1"/>
  <c r="AR76" i="2" s="1"/>
  <c r="AR78" i="2" s="1"/>
  <c r="E53" i="2"/>
  <c r="D53" i="2"/>
  <c r="C53" i="2"/>
  <c r="I53" i="2" s="1"/>
  <c r="AO76" i="2" s="1"/>
  <c r="G55" i="2"/>
  <c r="F55" i="2"/>
  <c r="L55" i="2" s="1"/>
  <c r="AR77" i="2" s="1"/>
  <c r="E55" i="2"/>
  <c r="K55" i="2" s="1"/>
  <c r="AQ77" i="2" s="1"/>
  <c r="D55" i="2"/>
  <c r="J55" i="2" s="1"/>
  <c r="AP77" i="2" s="1"/>
  <c r="C55" i="2"/>
  <c r="I55" i="2" s="1"/>
  <c r="AO77" i="2" s="1"/>
  <c r="F56" i="2"/>
  <c r="L56" i="2" s="1"/>
  <c r="E56" i="2"/>
  <c r="K56" i="2" s="1"/>
  <c r="D56" i="2"/>
  <c r="J56" i="2" s="1"/>
  <c r="C56" i="2"/>
  <c r="G52" i="2"/>
  <c r="F52" i="2"/>
  <c r="E52" i="2"/>
  <c r="D52" i="2"/>
  <c r="C52" i="2"/>
  <c r="G51" i="2"/>
  <c r="M51" i="2" s="1"/>
  <c r="M75" i="2" s="1"/>
  <c r="F51" i="2"/>
  <c r="E51" i="2"/>
  <c r="D51" i="2"/>
  <c r="J51" i="2" s="1"/>
  <c r="C51" i="2"/>
  <c r="I51" i="2" s="1"/>
  <c r="I50" i="2" s="1"/>
  <c r="AO87" i="2" s="1"/>
  <c r="AO78" i="2" l="1"/>
  <c r="G290" i="2"/>
  <c r="G260" i="2"/>
  <c r="G143" i="2"/>
  <c r="G148" i="2" s="1"/>
  <c r="G154" i="2"/>
  <c r="G261" i="2"/>
  <c r="G171" i="2"/>
  <c r="G179" i="2" s="1"/>
  <c r="G174" i="2"/>
  <c r="G170" i="2"/>
  <c r="G178" i="2" s="1"/>
  <c r="G142" i="2"/>
  <c r="G144" i="2" s="1"/>
  <c r="G187" i="2"/>
  <c r="G230" i="2" s="1"/>
  <c r="G233" i="2" s="1"/>
  <c r="G116" i="2"/>
  <c r="G158" i="2" s="1"/>
  <c r="G131" i="2"/>
  <c r="G124" i="2"/>
  <c r="G191" i="2"/>
  <c r="M53" i="2"/>
  <c r="AS76" i="2" s="1"/>
  <c r="G296" i="2"/>
  <c r="M56" i="2"/>
  <c r="M102" i="2" s="1"/>
  <c r="G298" i="2"/>
  <c r="G288" i="2"/>
  <c r="G259" i="2"/>
  <c r="M55" i="2"/>
  <c r="G297" i="2"/>
  <c r="G139" i="2"/>
  <c r="C50" i="2"/>
  <c r="C111" i="2"/>
  <c r="C116" i="2" s="1"/>
  <c r="C158" i="2" s="1"/>
  <c r="F111" i="2"/>
  <c r="F116" i="2" s="1"/>
  <c r="F158" i="2" s="1"/>
  <c r="M100" i="2"/>
  <c r="D111" i="2"/>
  <c r="D116" i="2" s="1"/>
  <c r="D158" i="2" s="1"/>
  <c r="E111" i="2"/>
  <c r="E116" i="2" s="1"/>
  <c r="E158" i="2" s="1"/>
  <c r="D50" i="2"/>
  <c r="E50" i="2"/>
  <c r="G106" i="2"/>
  <c r="G76" i="2"/>
  <c r="G75" i="2"/>
  <c r="G98" i="2"/>
  <c r="G100" i="2"/>
  <c r="D72" i="2"/>
  <c r="G101" i="2"/>
  <c r="G50" i="2"/>
  <c r="E72" i="2"/>
  <c r="G102" i="2"/>
  <c r="F50" i="2"/>
  <c r="L72" i="2"/>
  <c r="F72" i="2"/>
  <c r="G72" i="2"/>
  <c r="G93" i="2" s="1"/>
  <c r="K51" i="2"/>
  <c r="K50" i="2" s="1"/>
  <c r="AQ87" i="2" s="1"/>
  <c r="C72" i="2"/>
  <c r="J50" i="2"/>
  <c r="AP87" i="2" s="1"/>
  <c r="J53" i="2"/>
  <c r="I54" i="2"/>
  <c r="M54" i="2"/>
  <c r="M50" i="2"/>
  <c r="AS87" i="2" s="1"/>
  <c r="L51" i="2"/>
  <c r="I56" i="2"/>
  <c r="I72" i="2" s="1"/>
  <c r="K53" i="2"/>
  <c r="AQ76" i="2" s="1"/>
  <c r="AQ78" i="2" s="1"/>
  <c r="K69" i="2"/>
  <c r="I69" i="2"/>
  <c r="M69" i="2"/>
  <c r="G54" i="2"/>
  <c r="D54" i="2"/>
  <c r="D57" i="2" s="1"/>
  <c r="D62" i="2" s="1"/>
  <c r="D65" i="2" s="1"/>
  <c r="D68" i="2" s="1"/>
  <c r="D70" i="2" s="1"/>
  <c r="C54" i="2"/>
  <c r="C57" i="2" s="1"/>
  <c r="C62" i="2" s="1"/>
  <c r="C65" i="2" s="1"/>
  <c r="C68" i="2" s="1"/>
  <c r="C70" i="2" s="1"/>
  <c r="E54" i="2"/>
  <c r="E57" i="2" s="1"/>
  <c r="E62" i="2" s="1"/>
  <c r="E65" i="2" s="1"/>
  <c r="E68" i="2" s="1"/>
  <c r="E70" i="2" s="1"/>
  <c r="F54" i="2"/>
  <c r="F57" i="2" s="1"/>
  <c r="F62" i="2" s="1"/>
  <c r="F65" i="2" s="1"/>
  <c r="F68" i="2" s="1"/>
  <c r="F70" i="2" s="1"/>
  <c r="J40" i="10"/>
  <c r="I26" i="10"/>
  <c r="I25" i="10"/>
  <c r="I24" i="10"/>
  <c r="I22" i="10"/>
  <c r="I21" i="10"/>
  <c r="I20" i="10"/>
  <c r="I19" i="10"/>
  <c r="G234" i="2" l="1"/>
  <c r="C36" i="16" s="1"/>
  <c r="M101" i="2"/>
  <c r="AS77" i="2"/>
  <c r="AS78" i="2" s="1"/>
  <c r="J54" i="2"/>
  <c r="J57" i="2" s="1"/>
  <c r="AP79" i="2" s="1"/>
  <c r="AP76" i="2"/>
  <c r="AP78" i="2" s="1"/>
  <c r="G213" i="2"/>
  <c r="G217" i="2" s="1"/>
  <c r="G204" i="2"/>
  <c r="M72" i="2"/>
  <c r="M93" i="2" s="1"/>
  <c r="G147" i="2"/>
  <c r="G133" i="2"/>
  <c r="G135" i="2" s="1"/>
  <c r="G199" i="2"/>
  <c r="G195" i="2"/>
  <c r="G222" i="2"/>
  <c r="G194" i="2"/>
  <c r="G205" i="2"/>
  <c r="M89" i="2"/>
  <c r="G302" i="2"/>
  <c r="G313" i="2" s="1"/>
  <c r="G333" i="2" s="1"/>
  <c r="G162" i="2"/>
  <c r="G89" i="2"/>
  <c r="G301" i="2"/>
  <c r="G306" i="2" s="1"/>
  <c r="G320" i="2"/>
  <c r="G339" i="2" s="1"/>
  <c r="G299" i="2"/>
  <c r="G94" i="2"/>
  <c r="M57" i="2"/>
  <c r="M80" i="2"/>
  <c r="G90" i="2"/>
  <c r="G103" i="2"/>
  <c r="G74" i="2"/>
  <c r="G77" i="2" s="1"/>
  <c r="G88" i="2"/>
  <c r="G57" i="2"/>
  <c r="G80" i="2"/>
  <c r="G95" i="2"/>
  <c r="M74" i="2"/>
  <c r="M77" i="2" s="1"/>
  <c r="G87" i="2"/>
  <c r="M88" i="2"/>
  <c r="AS83" i="2" s="1"/>
  <c r="M87" i="2"/>
  <c r="AS82" i="2" s="1"/>
  <c r="J72" i="2"/>
  <c r="K72" i="2"/>
  <c r="K54" i="2"/>
  <c r="K57" i="2" s="1"/>
  <c r="AQ79" i="2" s="1"/>
  <c r="L50" i="2"/>
  <c r="L54" i="2"/>
  <c r="L57" i="2" s="1"/>
  <c r="AR79" i="2" s="1"/>
  <c r="I57" i="2"/>
  <c r="AO79" i="2" s="1"/>
  <c r="M40" i="11"/>
  <c r="L40" i="11"/>
  <c r="K40" i="11"/>
  <c r="J40" i="11"/>
  <c r="I40" i="11"/>
  <c r="M37" i="11"/>
  <c r="L37" i="11"/>
  <c r="K37" i="11"/>
  <c r="J37" i="11"/>
  <c r="I37" i="11"/>
  <c r="G216" i="2" l="1"/>
  <c r="AS84" i="2"/>
  <c r="J62" i="2"/>
  <c r="J65" i="2" s="1"/>
  <c r="J68" i="2" s="1"/>
  <c r="J70" i="2" s="1"/>
  <c r="G307" i="2"/>
  <c r="M98" i="2"/>
  <c r="AR87" i="2"/>
  <c r="D155" i="2"/>
  <c r="G155" i="2"/>
  <c r="G161" i="2" s="1"/>
  <c r="AS79" i="2"/>
  <c r="M95" i="2"/>
  <c r="M103" i="2"/>
  <c r="M94" i="2"/>
  <c r="M90" i="2"/>
  <c r="G208" i="2"/>
  <c r="G305" i="2"/>
  <c r="I62" i="2"/>
  <c r="I65" i="2" s="1"/>
  <c r="I68" i="2" s="1"/>
  <c r="I70" i="2" s="1"/>
  <c r="C155" i="2"/>
  <c r="G308" i="2"/>
  <c r="G314" i="2"/>
  <c r="G334" i="2" s="1"/>
  <c r="L62" i="2"/>
  <c r="L65" i="2" s="1"/>
  <c r="L68" i="2" s="1"/>
  <c r="L70" i="2" s="1"/>
  <c r="F155" i="2"/>
  <c r="K62" i="2"/>
  <c r="K65" i="2" s="1"/>
  <c r="K68" i="2" s="1"/>
  <c r="K70" i="2" s="1"/>
  <c r="E155" i="2"/>
  <c r="G312" i="2"/>
  <c r="G332" i="2" s="1"/>
  <c r="G311" i="2"/>
  <c r="G331" i="2" s="1"/>
  <c r="G210" i="2"/>
  <c r="G62" i="2"/>
  <c r="G220" i="2" s="1"/>
  <c r="G225" i="2" s="1"/>
  <c r="G81" i="2"/>
  <c r="M62" i="2"/>
  <c r="G221" i="2" s="1"/>
  <c r="G209" i="2" s="1"/>
  <c r="M99" i="2"/>
  <c r="G99" i="2"/>
  <c r="M81" i="2"/>
  <c r="G32" i="12"/>
  <c r="G31" i="12"/>
  <c r="F55" i="11"/>
  <c r="E55" i="11"/>
  <c r="D55" i="11"/>
  <c r="C55" i="11"/>
  <c r="B55" i="11"/>
  <c r="C26" i="16" l="1"/>
  <c r="AS85" i="2"/>
  <c r="G226" i="2"/>
  <c r="G212" i="2"/>
  <c r="G65" i="2"/>
  <c r="G82" i="2"/>
  <c r="M65" i="2"/>
  <c r="M82" i="2"/>
  <c r="G20" i="12"/>
  <c r="G19" i="12"/>
  <c r="G18" i="12"/>
  <c r="M68" i="2" l="1"/>
  <c r="M83" i="2"/>
  <c r="G68" i="2"/>
  <c r="G83" i="2"/>
  <c r="G17" i="12"/>
  <c r="G22" i="12"/>
  <c r="M28" i="11"/>
  <c r="L28" i="11"/>
  <c r="K28" i="11"/>
  <c r="J28" i="11"/>
  <c r="I28" i="11"/>
  <c r="M27" i="11"/>
  <c r="L27" i="11"/>
  <c r="K27" i="11"/>
  <c r="J27" i="11"/>
  <c r="I27" i="11"/>
  <c r="F56" i="11"/>
  <c r="M25" i="11" s="1"/>
  <c r="E56" i="11"/>
  <c r="D56" i="11"/>
  <c r="K25" i="11" s="1"/>
  <c r="C56" i="11"/>
  <c r="B56" i="11"/>
  <c r="I25" i="11" s="1"/>
  <c r="L25" i="11"/>
  <c r="L20" i="11"/>
  <c r="K20" i="11"/>
  <c r="J20" i="11"/>
  <c r="I20" i="11"/>
  <c r="L16" i="11"/>
  <c r="L17" i="11" s="1"/>
  <c r="K16" i="11"/>
  <c r="K17" i="11" s="1"/>
  <c r="J16" i="11"/>
  <c r="J17" i="11" s="1"/>
  <c r="I16" i="11"/>
  <c r="I17" i="11" s="1"/>
  <c r="L15" i="11"/>
  <c r="L21" i="11" s="1"/>
  <c r="L23" i="11" s="1"/>
  <c r="K15" i="11"/>
  <c r="K21" i="11" s="1"/>
  <c r="K23" i="11" s="1"/>
  <c r="J15" i="11"/>
  <c r="J21" i="11" s="1"/>
  <c r="I15" i="11"/>
  <c r="I21" i="11" s="1"/>
  <c r="L14" i="11"/>
  <c r="K14" i="11"/>
  <c r="J14" i="11"/>
  <c r="I14" i="11"/>
  <c r="L9" i="11"/>
  <c r="K9" i="11"/>
  <c r="J9" i="11"/>
  <c r="I9" i="11"/>
  <c r="L8" i="11"/>
  <c r="K8" i="11"/>
  <c r="J8" i="11"/>
  <c r="I8" i="11"/>
  <c r="M104" i="2" l="1"/>
  <c r="M84" i="2"/>
  <c r="M70" i="2"/>
  <c r="G70" i="2"/>
  <c r="G104" i="2"/>
  <c r="G84" i="2"/>
  <c r="J23" i="11"/>
  <c r="I23" i="11"/>
  <c r="L30" i="11"/>
  <c r="I30" i="11"/>
  <c r="I34" i="11"/>
  <c r="K30" i="11"/>
  <c r="M30" i="11"/>
  <c r="G14" i="12" s="1"/>
  <c r="I19" i="11"/>
  <c r="J19" i="11"/>
  <c r="K19" i="11"/>
  <c r="L19" i="11"/>
  <c r="J25" i="11"/>
  <c r="J30" i="11" s="1"/>
  <c r="M9" i="11"/>
  <c r="M8" i="11"/>
  <c r="M6" i="11"/>
  <c r="G8" i="12" s="1"/>
  <c r="M11" i="11"/>
  <c r="G11" i="12" s="1"/>
  <c r="L11" i="11"/>
  <c r="K11" i="11"/>
  <c r="J11" i="11"/>
  <c r="I11" i="11"/>
  <c r="E2" i="12"/>
  <c r="D2" i="12"/>
  <c r="C2" i="12"/>
  <c r="B2" i="12"/>
  <c r="G105" i="2" l="1"/>
  <c r="G85" i="2"/>
  <c r="M105" i="2"/>
  <c r="M85" i="2"/>
  <c r="D26" i="16" s="1"/>
  <c r="I33" i="11"/>
  <c r="I35" i="11" s="1"/>
  <c r="M3" i="11"/>
  <c r="G5" i="12" s="1"/>
  <c r="M4" i="11"/>
  <c r="G6" i="12" s="1"/>
  <c r="M20" i="11"/>
  <c r="G24" i="12" s="1"/>
  <c r="M16" i="11"/>
  <c r="M17" i="11" s="1"/>
  <c r="M15" i="11"/>
  <c r="M21" i="11" s="1"/>
  <c r="G25" i="12" s="1"/>
  <c r="M14" i="11"/>
  <c r="E58" i="11"/>
  <c r="D58" i="11"/>
  <c r="C58" i="11"/>
  <c r="B58" i="11"/>
  <c r="F58" i="11"/>
  <c r="M26" i="11" s="1"/>
  <c r="M31" i="11" s="1"/>
  <c r="E57" i="11"/>
  <c r="D57" i="11"/>
  <c r="C57" i="11"/>
  <c r="B57" i="11"/>
  <c r="F57" i="11"/>
  <c r="G27" i="12" l="1"/>
  <c r="G33" i="12"/>
  <c r="J12" i="11"/>
  <c r="J26" i="11"/>
  <c r="J31" i="11" s="1"/>
  <c r="K12" i="11"/>
  <c r="K26" i="11"/>
  <c r="K31" i="11" s="1"/>
  <c r="L12" i="11"/>
  <c r="L26" i="11"/>
  <c r="L31" i="11" s="1"/>
  <c r="I26" i="11"/>
  <c r="I31" i="11" s="1"/>
  <c r="I12" i="11"/>
  <c r="M5" i="11"/>
  <c r="G7" i="12" s="1"/>
  <c r="M12" i="11"/>
  <c r="G12" i="12" s="1"/>
  <c r="M23" i="11"/>
  <c r="M19" i="11"/>
  <c r="K24" i="6"/>
  <c r="J24" i="6"/>
  <c r="I27" i="7"/>
  <c r="I26" i="7"/>
  <c r="I25" i="7"/>
  <c r="I23" i="7"/>
  <c r="I22" i="7"/>
  <c r="I21" i="7"/>
  <c r="I20" i="7"/>
  <c r="K29" i="6"/>
  <c r="K30" i="6" s="1"/>
  <c r="J29" i="6"/>
  <c r="J30" i="6" s="1"/>
  <c r="I29" i="6"/>
  <c r="I30" i="6" s="1"/>
  <c r="K34" i="6"/>
  <c r="J34" i="6"/>
  <c r="I34" i="6"/>
  <c r="K33" i="6"/>
  <c r="I33" i="6"/>
  <c r="J33" i="6"/>
  <c r="K27" i="6"/>
  <c r="J27" i="6"/>
  <c r="I27" i="6"/>
  <c r="K28" i="6"/>
  <c r="J28" i="6"/>
  <c r="I28" i="6"/>
  <c r="M6" i="6"/>
  <c r="L6" i="6"/>
  <c r="K6" i="6"/>
  <c r="J6" i="6"/>
  <c r="I6" i="6"/>
  <c r="M5" i="6"/>
  <c r="L5" i="6"/>
  <c r="K5" i="6"/>
  <c r="J5" i="6"/>
  <c r="I5" i="6"/>
  <c r="M4" i="6"/>
  <c r="L4" i="6"/>
  <c r="K4" i="6"/>
  <c r="J4" i="6"/>
  <c r="I4" i="6"/>
  <c r="M3" i="6"/>
  <c r="L3" i="6"/>
  <c r="K3" i="6"/>
  <c r="J3" i="6"/>
  <c r="I3" i="6"/>
  <c r="M2" i="6"/>
  <c r="L2" i="6"/>
  <c r="K2" i="6"/>
  <c r="J2" i="6"/>
  <c r="I2" i="6"/>
  <c r="K16" i="6"/>
  <c r="J16" i="6"/>
  <c r="I16" i="6"/>
  <c r="J23" i="6" l="1"/>
  <c r="K23" i="6"/>
  <c r="I32" i="6"/>
  <c r="J32" i="6"/>
  <c r="K36" i="6"/>
  <c r="K32" i="6"/>
  <c r="L33" i="6"/>
  <c r="M28" i="6"/>
  <c r="M29" i="6"/>
  <c r="M34" i="6"/>
  <c r="J36" i="6"/>
  <c r="L27" i="6"/>
  <c r="K17" i="6"/>
  <c r="M27" i="6"/>
  <c r="M33" i="6"/>
  <c r="M16" i="6"/>
  <c r="J10" i="6"/>
  <c r="I17" i="6"/>
  <c r="L10" i="6"/>
  <c r="K21" i="6" s="1"/>
  <c r="I36" i="6"/>
  <c r="L28" i="6"/>
  <c r="I9" i="6"/>
  <c r="J20" i="6" s="1"/>
  <c r="K9" i="6"/>
  <c r="J9" i="6"/>
  <c r="J18" i="6"/>
  <c r="I18" i="6"/>
  <c r="L34" i="6"/>
  <c r="L16" i="6"/>
  <c r="L9" i="6"/>
  <c r="K20" i="6" s="1"/>
  <c r="L29" i="6"/>
  <c r="J17" i="6"/>
  <c r="K18" i="6"/>
  <c r="M9" i="6"/>
  <c r="I20" i="6" s="1"/>
  <c r="K10" i="6"/>
  <c r="I10" i="6"/>
  <c r="J21" i="6" s="1"/>
  <c r="M10" i="6"/>
  <c r="L11" i="4"/>
  <c r="L6" i="4"/>
  <c r="L7" i="4"/>
  <c r="L8" i="4"/>
  <c r="K8" i="4"/>
  <c r="K7" i="4"/>
  <c r="K6" i="4"/>
  <c r="L5" i="4"/>
  <c r="K5" i="4"/>
  <c r="K9" i="4" l="1"/>
  <c r="L9" i="4"/>
  <c r="L36" i="6"/>
  <c r="M17" i="6"/>
  <c r="I21" i="6"/>
  <c r="L21" i="6" s="1"/>
  <c r="K25" i="6"/>
  <c r="J25" i="6"/>
  <c r="L18" i="6"/>
  <c r="M36" i="6"/>
  <c r="L17" i="6"/>
  <c r="M18" i="6"/>
  <c r="M32" i="6"/>
  <c r="L32" i="6"/>
  <c r="M20" i="6"/>
  <c r="L20" i="6"/>
  <c r="M21" i="6"/>
  <c r="C72" i="3"/>
  <c r="C77" i="3"/>
  <c r="C74" i="3"/>
  <c r="L21" i="3"/>
  <c r="M21" i="3" s="1"/>
  <c r="N21" i="3" s="1"/>
  <c r="D48" i="3"/>
  <c r="E48" i="3" s="1"/>
  <c r="F48" i="3" s="1"/>
  <c r="F30" i="3"/>
  <c r="E30" i="3"/>
  <c r="D30" i="3"/>
  <c r="C30" i="3"/>
  <c r="F23" i="3"/>
  <c r="E23" i="3"/>
  <c r="D23" i="3"/>
  <c r="C23" i="3"/>
  <c r="F24" i="3"/>
  <c r="E24" i="3"/>
  <c r="D24" i="3"/>
  <c r="C24" i="3"/>
  <c r="F22" i="3"/>
  <c r="E22" i="3"/>
  <c r="D22" i="3"/>
  <c r="C22" i="3"/>
  <c r="D21" i="3"/>
  <c r="E21" i="3" s="1"/>
  <c r="F21" i="3" s="1"/>
  <c r="O411" i="2"/>
  <c r="N411" i="2"/>
  <c r="L411" i="2"/>
  <c r="O410" i="2"/>
  <c r="N410" i="2"/>
  <c r="L410" i="2"/>
  <c r="O409" i="2"/>
  <c r="N409" i="2"/>
  <c r="L409" i="2"/>
  <c r="O408" i="2"/>
  <c r="N408" i="2"/>
  <c r="L408" i="2"/>
  <c r="O407" i="2"/>
  <c r="N407" i="2"/>
  <c r="L407" i="2"/>
  <c r="O406" i="2"/>
  <c r="N406" i="2"/>
  <c r="L406" i="2"/>
  <c r="O405" i="2"/>
  <c r="N405" i="2"/>
  <c r="L405" i="2"/>
  <c r="O404" i="2"/>
  <c r="N404" i="2"/>
  <c r="L404" i="2"/>
  <c r="O403" i="2"/>
  <c r="N403" i="2"/>
  <c r="L403" i="2"/>
  <c r="O402" i="2"/>
  <c r="N402" i="2"/>
  <c r="L402" i="2"/>
  <c r="O401" i="2"/>
  <c r="N401" i="2"/>
  <c r="L401" i="2"/>
  <c r="O400" i="2"/>
  <c r="N400" i="2"/>
  <c r="L400" i="2"/>
  <c r="O399" i="2"/>
  <c r="N399" i="2"/>
  <c r="L399" i="2"/>
  <c r="K411" i="2"/>
  <c r="J411" i="2"/>
  <c r="I411" i="2"/>
  <c r="H411" i="2"/>
  <c r="K410" i="2"/>
  <c r="J410" i="2"/>
  <c r="I410" i="2"/>
  <c r="H410" i="2"/>
  <c r="K409" i="2"/>
  <c r="J409" i="2"/>
  <c r="I409" i="2"/>
  <c r="H409" i="2"/>
  <c r="K408" i="2"/>
  <c r="J408" i="2"/>
  <c r="I408" i="2"/>
  <c r="H408" i="2"/>
  <c r="K407" i="2"/>
  <c r="J407" i="2"/>
  <c r="I407" i="2"/>
  <c r="H407" i="2"/>
  <c r="K406" i="2"/>
  <c r="J406" i="2"/>
  <c r="I406" i="2"/>
  <c r="H406" i="2"/>
  <c r="K405" i="2"/>
  <c r="J405" i="2"/>
  <c r="I405" i="2"/>
  <c r="H405" i="2"/>
  <c r="K404" i="2"/>
  <c r="J404" i="2"/>
  <c r="I404" i="2"/>
  <c r="H404" i="2"/>
  <c r="I403" i="2"/>
  <c r="K403" i="2"/>
  <c r="J403" i="2"/>
  <c r="H403" i="2"/>
  <c r="K402" i="2"/>
  <c r="J402" i="2"/>
  <c r="I402" i="2"/>
  <c r="H402" i="2"/>
  <c r="K401" i="2"/>
  <c r="J401" i="2"/>
  <c r="I401" i="2"/>
  <c r="H401" i="2"/>
  <c r="K400" i="2"/>
  <c r="J400" i="2"/>
  <c r="I400" i="2"/>
  <c r="H400" i="2"/>
  <c r="Y358" i="2"/>
  <c r="Y357" i="2"/>
  <c r="Y356" i="2"/>
  <c r="Y355" i="2"/>
  <c r="Y354" i="2"/>
  <c r="Y353" i="2"/>
  <c r="BC14" i="1"/>
  <c r="Y359" i="2" s="1"/>
  <c r="J363" i="2"/>
  <c r="M359" i="2"/>
  <c r="K359" i="2"/>
  <c r="J359" i="2"/>
  <c r="O360" i="2" s="1"/>
  <c r="I359" i="2"/>
  <c r="L359" i="2" s="1"/>
  <c r="M358" i="2"/>
  <c r="K358" i="2"/>
  <c r="J358" i="2"/>
  <c r="I358" i="2"/>
  <c r="M357" i="2"/>
  <c r="K357" i="2"/>
  <c r="J357" i="2"/>
  <c r="I357" i="2"/>
  <c r="M356" i="2"/>
  <c r="K356" i="2"/>
  <c r="J356" i="2"/>
  <c r="I356" i="2"/>
  <c r="M355" i="2"/>
  <c r="K355" i="2"/>
  <c r="J355" i="2"/>
  <c r="I355" i="2"/>
  <c r="M354" i="2"/>
  <c r="K354" i="2"/>
  <c r="J354" i="2"/>
  <c r="I354" i="2"/>
  <c r="M353" i="2"/>
  <c r="K353" i="2"/>
  <c r="J353" i="2"/>
  <c r="I353" i="2"/>
  <c r="M352" i="2"/>
  <c r="K352" i="2"/>
  <c r="J352" i="2"/>
  <c r="I352" i="2"/>
  <c r="M351" i="2"/>
  <c r="K351" i="2"/>
  <c r="J351" i="2"/>
  <c r="I351" i="2"/>
  <c r="M350" i="2"/>
  <c r="K350" i="2"/>
  <c r="J350" i="2"/>
  <c r="I350" i="2"/>
  <c r="M349" i="2"/>
  <c r="K349" i="2"/>
  <c r="J349" i="2"/>
  <c r="I349" i="2"/>
  <c r="M348" i="2"/>
  <c r="K348" i="2"/>
  <c r="J348" i="2"/>
  <c r="I348" i="2"/>
  <c r="M347" i="2"/>
  <c r="K347" i="2"/>
  <c r="J347" i="2"/>
  <c r="I347" i="2"/>
  <c r="H362" i="2"/>
  <c r="E362" i="2"/>
  <c r="D362" i="2"/>
  <c r="H361" i="2"/>
  <c r="E361" i="2"/>
  <c r="D361" i="2"/>
  <c r="H360" i="2"/>
  <c r="E360" i="2"/>
  <c r="D360" i="2"/>
  <c r="H359" i="2"/>
  <c r="E359" i="2"/>
  <c r="D359" i="2"/>
  <c r="H358" i="2"/>
  <c r="E358" i="2"/>
  <c r="D358" i="2"/>
  <c r="H357" i="2"/>
  <c r="E357" i="2"/>
  <c r="D357" i="2"/>
  <c r="H356" i="2"/>
  <c r="E356" i="2"/>
  <c r="D356" i="2"/>
  <c r="H355" i="2"/>
  <c r="E355" i="2"/>
  <c r="D355" i="2"/>
  <c r="H354" i="2"/>
  <c r="E354" i="2"/>
  <c r="D354" i="2"/>
  <c r="H353" i="2"/>
  <c r="E353" i="2"/>
  <c r="D353" i="2"/>
  <c r="H352" i="2"/>
  <c r="E352" i="2"/>
  <c r="D352" i="2"/>
  <c r="H351" i="2"/>
  <c r="E351" i="2"/>
  <c r="D351" i="2"/>
  <c r="H350" i="2"/>
  <c r="E350" i="2"/>
  <c r="D350" i="2"/>
  <c r="H349" i="2"/>
  <c r="E349" i="2"/>
  <c r="D349" i="2"/>
  <c r="H348" i="2"/>
  <c r="E348" i="2"/>
  <c r="D348" i="2"/>
  <c r="H347" i="2"/>
  <c r="E347" i="2"/>
  <c r="D347" i="2"/>
  <c r="C362" i="2"/>
  <c r="C361" i="2"/>
  <c r="C360" i="2"/>
  <c r="C359" i="2"/>
  <c r="C411" i="2" s="1"/>
  <c r="C358" i="2"/>
  <c r="C410" i="2" s="1"/>
  <c r="C357" i="2"/>
  <c r="C409" i="2" s="1"/>
  <c r="C356" i="2"/>
  <c r="C408" i="2" s="1"/>
  <c r="C355" i="2"/>
  <c r="C407" i="2" s="1"/>
  <c r="C354" i="2"/>
  <c r="C406" i="2" s="1"/>
  <c r="C353" i="2"/>
  <c r="C405" i="2" s="1"/>
  <c r="C352" i="2"/>
  <c r="C404" i="2" s="1"/>
  <c r="C351" i="2"/>
  <c r="C403" i="2" s="1"/>
  <c r="C350" i="2"/>
  <c r="C402" i="2" s="1"/>
  <c r="C349" i="2"/>
  <c r="C401" i="2" s="1"/>
  <c r="C348" i="2"/>
  <c r="C400" i="2" s="1"/>
  <c r="C347" i="2"/>
  <c r="C399" i="2" s="1"/>
  <c r="Q349" i="2" l="1"/>
  <c r="Q352" i="2"/>
  <c r="Q355" i="2"/>
  <c r="Q358" i="2"/>
  <c r="L366" i="2"/>
  <c r="AC347" i="2" s="1"/>
  <c r="AC348" i="2" s="1"/>
  <c r="AC349" i="2" s="1"/>
  <c r="AC350" i="2" s="1"/>
  <c r="AC351" i="2" s="1"/>
  <c r="AC352" i="2" s="1"/>
  <c r="AC353" i="2" s="1"/>
  <c r="AC354" i="2" s="1"/>
  <c r="AC355" i="2" s="1"/>
  <c r="AC356" i="2" s="1"/>
  <c r="AC357" i="2" s="1"/>
  <c r="AC358" i="2" s="1"/>
  <c r="AC359" i="2" s="1"/>
  <c r="AC360" i="2" s="1"/>
  <c r="AA361" i="2" s="1"/>
  <c r="AA362" i="2" s="1"/>
  <c r="AA363" i="2" s="1"/>
  <c r="S348" i="2"/>
  <c r="L348" i="2"/>
  <c r="S356" i="2"/>
  <c r="L356" i="2"/>
  <c r="S347" i="2"/>
  <c r="L347" i="2"/>
  <c r="S350" i="2"/>
  <c r="L350" i="2"/>
  <c r="S349" i="2"/>
  <c r="L349" i="2"/>
  <c r="S352" i="2"/>
  <c r="L352" i="2"/>
  <c r="S355" i="2"/>
  <c r="L355" i="2"/>
  <c r="S358" i="2"/>
  <c r="L358" i="2"/>
  <c r="S353" i="2"/>
  <c r="U353" i="2" s="1"/>
  <c r="L353" i="2"/>
  <c r="S351" i="2"/>
  <c r="U351" i="2" s="1"/>
  <c r="L351" i="2"/>
  <c r="S354" i="2"/>
  <c r="L354" i="2"/>
  <c r="S357" i="2"/>
  <c r="L357" i="2"/>
  <c r="P348" i="2"/>
  <c r="Q348" i="2"/>
  <c r="N366" i="2"/>
  <c r="AD347" i="2" s="1"/>
  <c r="AD348" i="2" s="1"/>
  <c r="AD349" i="2" s="1"/>
  <c r="AD350" i="2" s="1"/>
  <c r="AD351" i="2" s="1"/>
  <c r="AD352" i="2" s="1"/>
  <c r="AD353" i="2" s="1"/>
  <c r="AD354" i="2" s="1"/>
  <c r="AD355" i="2" s="1"/>
  <c r="AD356" i="2" s="1"/>
  <c r="AD357" i="2" s="1"/>
  <c r="AD358" i="2" s="1"/>
  <c r="AD359" i="2" s="1"/>
  <c r="AD360" i="2" s="1"/>
  <c r="AB361" i="2" s="1"/>
  <c r="AB362" i="2" s="1"/>
  <c r="AB363" i="2" s="1"/>
  <c r="Q347" i="2"/>
  <c r="Q350" i="2"/>
  <c r="Q353" i="2"/>
  <c r="Q356" i="2"/>
  <c r="Q359" i="2"/>
  <c r="P351" i="2"/>
  <c r="Q351" i="2"/>
  <c r="P354" i="2"/>
  <c r="Q354" i="2"/>
  <c r="P357" i="2"/>
  <c r="Q357" i="2"/>
  <c r="U349" i="2"/>
  <c r="N360" i="2"/>
  <c r="S359" i="2"/>
  <c r="P350" i="2"/>
  <c r="P353" i="2"/>
  <c r="P356" i="2"/>
  <c r="P359" i="2"/>
  <c r="P360" i="2"/>
  <c r="P349" i="2"/>
  <c r="P352" i="2"/>
  <c r="P355" i="2"/>
  <c r="P358" i="2"/>
  <c r="X348" i="2"/>
  <c r="AA357" i="2"/>
  <c r="Q368" i="2"/>
  <c r="P366" i="2"/>
  <c r="R368" i="2"/>
  <c r="P369" i="2"/>
  <c r="AA354" i="2"/>
  <c r="AA358" i="2"/>
  <c r="P371" i="2"/>
  <c r="X352" i="2"/>
  <c r="X356" i="2"/>
  <c r="Q367" i="2"/>
  <c r="AA355" i="2"/>
  <c r="AA359" i="2"/>
  <c r="L368" i="2"/>
  <c r="N368" i="2"/>
  <c r="O369" i="2"/>
  <c r="N348" i="2"/>
  <c r="N352" i="2"/>
  <c r="O357" i="2"/>
  <c r="Q366" i="2"/>
  <c r="R367" i="2"/>
  <c r="Q371" i="2"/>
  <c r="R366" i="2"/>
  <c r="P368" i="2"/>
  <c r="Q369" i="2"/>
  <c r="R371" i="2"/>
  <c r="AA356" i="2"/>
  <c r="O348" i="2"/>
  <c r="O359" i="2"/>
  <c r="X349" i="2"/>
  <c r="X350" i="2"/>
  <c r="X351" i="2"/>
  <c r="X353" i="2"/>
  <c r="X354" i="2"/>
  <c r="X355" i="2"/>
  <c r="X357" i="2"/>
  <c r="X358" i="2"/>
  <c r="X359" i="2"/>
  <c r="P367" i="2"/>
  <c r="R369" i="2"/>
  <c r="D26" i="3"/>
  <c r="E26" i="3"/>
  <c r="F26" i="3"/>
  <c r="C26" i="3"/>
  <c r="I30" i="3"/>
  <c r="H30" i="3"/>
  <c r="N349" i="2"/>
  <c r="N351" i="2"/>
  <c r="O350" i="2"/>
  <c r="O352" i="2"/>
  <c r="O354" i="2"/>
  <c r="O356" i="2"/>
  <c r="O358" i="2"/>
  <c r="O371" i="2"/>
  <c r="W348" i="2"/>
  <c r="W349" i="2"/>
  <c r="W350" i="2"/>
  <c r="W351" i="2"/>
  <c r="W352" i="2"/>
  <c r="W353" i="2"/>
  <c r="W354" i="2"/>
  <c r="W355" i="2"/>
  <c r="W356" i="2"/>
  <c r="W357" i="2"/>
  <c r="W358" i="2"/>
  <c r="W359" i="2"/>
  <c r="N350" i="2"/>
  <c r="N369" i="2"/>
  <c r="O349" i="2"/>
  <c r="O351" i="2"/>
  <c r="O353" i="2"/>
  <c r="O355" i="2"/>
  <c r="N353" i="2"/>
  <c r="N354" i="2"/>
  <c r="N355" i="2"/>
  <c r="N356" i="2"/>
  <c r="N357" i="2"/>
  <c r="N358" i="2"/>
  <c r="N359" i="2"/>
  <c r="L367" i="2"/>
  <c r="N367" i="2"/>
  <c r="O368" i="2"/>
  <c r="L371" i="2"/>
  <c r="O367" i="2"/>
  <c r="L369" i="2"/>
  <c r="N371" i="2"/>
  <c r="O366" i="2"/>
  <c r="AY14" i="1"/>
  <c r="AX14" i="1"/>
  <c r="AZ14" i="1"/>
  <c r="Z359" i="2" s="1"/>
  <c r="AZ13" i="1"/>
  <c r="Z358" i="2" s="1"/>
  <c r="AZ12" i="1"/>
  <c r="Z357" i="2" s="1"/>
  <c r="AZ11" i="1"/>
  <c r="Z356" i="2" s="1"/>
  <c r="AZ10" i="1"/>
  <c r="Z355" i="2" s="1"/>
  <c r="AZ9" i="1"/>
  <c r="Z354" i="2" s="1"/>
  <c r="AZ8" i="1"/>
  <c r="Z353" i="2" s="1"/>
  <c r="D173" i="2"/>
  <c r="E173" i="2" s="1"/>
  <c r="F173" i="2" s="1"/>
  <c r="U352" i="2" l="1"/>
  <c r="U348" i="2"/>
  <c r="U355" i="2"/>
  <c r="U356" i="2"/>
  <c r="U358" i="2"/>
  <c r="U357" i="2"/>
  <c r="U354" i="2"/>
  <c r="U350" i="2"/>
  <c r="U359" i="2"/>
  <c r="U360" i="2"/>
  <c r="I26" i="3"/>
  <c r="AB357" i="2"/>
  <c r="AB356" i="2"/>
  <c r="AB359" i="2"/>
  <c r="AB354" i="2"/>
  <c r="AB355" i="2"/>
  <c r="AB358" i="2"/>
  <c r="O378" i="2"/>
  <c r="X375" i="2" s="1"/>
  <c r="O374" i="2"/>
  <c r="X374" i="2" s="1"/>
  <c r="U374" i="2"/>
  <c r="X376" i="2" s="1"/>
  <c r="H26" i="3"/>
  <c r="B217" i="2"/>
  <c r="B216" i="2"/>
  <c r="B214" i="2"/>
  <c r="B213" i="2"/>
  <c r="D203" i="2"/>
  <c r="E203" i="2" s="1"/>
  <c r="F203" i="2" s="1"/>
  <c r="B290" i="2"/>
  <c r="B289" i="2"/>
  <c r="B288" i="2"/>
  <c r="B308" i="2"/>
  <c r="B314" i="2" s="1"/>
  <c r="B334" i="2" s="1"/>
  <c r="B307" i="2"/>
  <c r="B313" i="2" s="1"/>
  <c r="B333" i="2" s="1"/>
  <c r="B306" i="2"/>
  <c r="B312" i="2" s="1"/>
  <c r="B332" i="2" s="1"/>
  <c r="B305" i="2"/>
  <c r="B311" i="2" s="1"/>
  <c r="B331" i="2" s="1"/>
  <c r="B277" i="2"/>
  <c r="B276" i="2"/>
  <c r="B275" i="2"/>
  <c r="B272" i="2"/>
  <c r="B271" i="2"/>
  <c r="B270" i="2"/>
  <c r="F256" i="2"/>
  <c r="E256" i="2"/>
  <c r="D256" i="2"/>
  <c r="C256" i="2"/>
  <c r="F255" i="2"/>
  <c r="E255" i="2"/>
  <c r="D255" i="2"/>
  <c r="C255" i="2"/>
  <c r="F252" i="2"/>
  <c r="E252" i="2"/>
  <c r="D252" i="2"/>
  <c r="C252" i="2"/>
  <c r="F251" i="2"/>
  <c r="E251" i="2"/>
  <c r="D251" i="2"/>
  <c r="C251" i="2"/>
  <c r="F248" i="2"/>
  <c r="F286" i="2" s="1"/>
  <c r="E248" i="2"/>
  <c r="E286" i="2" s="1"/>
  <c r="D248" i="2"/>
  <c r="D286" i="2" s="1"/>
  <c r="C248" i="2"/>
  <c r="F245" i="2"/>
  <c r="E245" i="2"/>
  <c r="D245" i="2"/>
  <c r="C245" i="2"/>
  <c r="F244" i="2"/>
  <c r="E244" i="2"/>
  <c r="D244" i="2"/>
  <c r="C244" i="2"/>
  <c r="F243" i="2"/>
  <c r="E243" i="2"/>
  <c r="D243" i="2"/>
  <c r="C243" i="2"/>
  <c r="B256" i="2"/>
  <c r="B255" i="2"/>
  <c r="B251" i="2"/>
  <c r="B252" i="2"/>
  <c r="F162" i="1"/>
  <c r="E162" i="1"/>
  <c r="D162" i="1"/>
  <c r="C162" i="1"/>
  <c r="F159" i="1"/>
  <c r="E159" i="1"/>
  <c r="D159" i="1"/>
  <c r="C159" i="1"/>
  <c r="F152" i="1"/>
  <c r="E152" i="1"/>
  <c r="D152" i="1"/>
  <c r="C152" i="1"/>
  <c r="F163" i="1"/>
  <c r="D163" i="1"/>
  <c r="C163" i="1"/>
  <c r="B199" i="2"/>
  <c r="B198" i="2"/>
  <c r="D186" i="2"/>
  <c r="E186" i="2" s="1"/>
  <c r="F186" i="2" s="1"/>
  <c r="C19" i="12"/>
  <c r="F29" i="3"/>
  <c r="F31" i="3" s="1"/>
  <c r="E29" i="3"/>
  <c r="E31" i="3" s="1"/>
  <c r="C246" i="2" l="1"/>
  <c r="F246" i="2"/>
  <c r="D246" i="2"/>
  <c r="E284" i="2"/>
  <c r="E246" i="2"/>
  <c r="H255" i="2"/>
  <c r="C286" i="2"/>
  <c r="H248" i="2"/>
  <c r="C285" i="2"/>
  <c r="H245" i="2"/>
  <c r="H252" i="2"/>
  <c r="C283" i="2"/>
  <c r="H243" i="2"/>
  <c r="C284" i="2"/>
  <c r="H244" i="2"/>
  <c r="H251" i="2"/>
  <c r="H256" i="2"/>
  <c r="F285" i="2"/>
  <c r="G277" i="2"/>
  <c r="F284" i="2"/>
  <c r="G276" i="2"/>
  <c r="F283" i="2"/>
  <c r="G275" i="2"/>
  <c r="O379" i="2"/>
  <c r="Y375" i="2" s="1"/>
  <c r="D254" i="2"/>
  <c r="E254" i="2"/>
  <c r="D247" i="2"/>
  <c r="D264" i="2" s="1"/>
  <c r="O375" i="2"/>
  <c r="Y374" i="2" s="1"/>
  <c r="C250" i="2"/>
  <c r="U375" i="2"/>
  <c r="Y376" i="2" s="1"/>
  <c r="C254" i="2"/>
  <c r="F254" i="2"/>
  <c r="G272" i="2" s="1"/>
  <c r="E187" i="2"/>
  <c r="E230" i="2" s="1"/>
  <c r="E213" i="2" s="1"/>
  <c r="D19" i="12"/>
  <c r="E206" i="2"/>
  <c r="D18" i="12"/>
  <c r="F214" i="2"/>
  <c r="E20" i="12"/>
  <c r="F187" i="2"/>
  <c r="E19" i="12"/>
  <c r="H19" i="12" s="1"/>
  <c r="F206" i="2"/>
  <c r="E18" i="12"/>
  <c r="C214" i="2"/>
  <c r="B20" i="12"/>
  <c r="C187" i="2"/>
  <c r="C230" i="2" s="1"/>
  <c r="C213" i="2" s="1"/>
  <c r="B19" i="12"/>
  <c r="C206" i="2"/>
  <c r="B18" i="12"/>
  <c r="D214" i="2"/>
  <c r="C20" i="12"/>
  <c r="D206" i="2"/>
  <c r="C18" i="12"/>
  <c r="C17" i="12" s="1"/>
  <c r="E214" i="2"/>
  <c r="D20" i="12"/>
  <c r="E247" i="2"/>
  <c r="E242" i="2" s="1"/>
  <c r="D175" i="2"/>
  <c r="D29" i="3"/>
  <c r="D31" i="3" s="1"/>
  <c r="C175" i="2"/>
  <c r="C29" i="3"/>
  <c r="B319" i="2"/>
  <c r="B320" i="2"/>
  <c r="B321" i="2"/>
  <c r="B318" i="2"/>
  <c r="E170" i="2"/>
  <c r="E178" i="2" s="1"/>
  <c r="E175" i="2"/>
  <c r="F170" i="2"/>
  <c r="F178" i="2" s="1"/>
  <c r="F175" i="2"/>
  <c r="D170" i="2"/>
  <c r="D178" i="2" s="1"/>
  <c r="D276" i="2"/>
  <c r="D277" i="2"/>
  <c r="F250" i="2"/>
  <c r="G271" i="2" s="1"/>
  <c r="D250" i="2"/>
  <c r="D283" i="2"/>
  <c r="D284" i="2"/>
  <c r="D285" i="2"/>
  <c r="E277" i="2"/>
  <c r="E283" i="2"/>
  <c r="E285" i="2"/>
  <c r="E250" i="2"/>
  <c r="D275" i="2"/>
  <c r="F275" i="2"/>
  <c r="F276" i="2"/>
  <c r="F277" i="2"/>
  <c r="F272" i="2"/>
  <c r="F247" i="2"/>
  <c r="F242" i="2" s="1"/>
  <c r="G270" i="2" s="1"/>
  <c r="E276" i="2"/>
  <c r="C247" i="2"/>
  <c r="E275" i="2"/>
  <c r="F143" i="2"/>
  <c r="F148" i="2" s="1"/>
  <c r="D187" i="2"/>
  <c r="D230" i="2" s="1"/>
  <c r="D213" i="2" s="1"/>
  <c r="C139" i="2"/>
  <c r="E142" i="2"/>
  <c r="E147" i="2" s="1"/>
  <c r="D143" i="2"/>
  <c r="D148" i="2" s="1"/>
  <c r="E139" i="2"/>
  <c r="F142" i="2"/>
  <c r="F147" i="2" s="1"/>
  <c r="D142" i="2"/>
  <c r="E143" i="2"/>
  <c r="E148" i="2" s="1"/>
  <c r="D139" i="2"/>
  <c r="E131" i="2"/>
  <c r="F139" i="2"/>
  <c r="F131" i="2"/>
  <c r="C131" i="2"/>
  <c r="D131" i="2"/>
  <c r="F165" i="2"/>
  <c r="G169" i="2" s="1"/>
  <c r="G177" i="2" s="1"/>
  <c r="E165" i="2"/>
  <c r="D165" i="2"/>
  <c r="C165" i="2"/>
  <c r="C39" i="3" s="1"/>
  <c r="B115" i="2"/>
  <c r="B114" i="2"/>
  <c r="B113" i="2"/>
  <c r="B112" i="2"/>
  <c r="L106" i="2"/>
  <c r="K106" i="2"/>
  <c r="J106" i="2"/>
  <c r="L76" i="2"/>
  <c r="K76" i="2"/>
  <c r="J76" i="2"/>
  <c r="I76" i="2"/>
  <c r="L75" i="2"/>
  <c r="K75" i="2"/>
  <c r="J75" i="2"/>
  <c r="I75" i="2"/>
  <c r="J49" i="2"/>
  <c r="K49" i="2" s="1"/>
  <c r="L49" i="2" s="1"/>
  <c r="E296" i="2"/>
  <c r="F154" i="2"/>
  <c r="E154" i="2"/>
  <c r="D154" i="2"/>
  <c r="C154" i="2"/>
  <c r="F282" i="2" l="1"/>
  <c r="D242" i="2"/>
  <c r="D240" i="2" s="1"/>
  <c r="D280" i="2" s="1"/>
  <c r="H246" i="2"/>
  <c r="H254" i="2"/>
  <c r="C282" i="2"/>
  <c r="H247" i="2"/>
  <c r="H275" i="2"/>
  <c r="H277" i="2"/>
  <c r="H250" i="2"/>
  <c r="H276" i="2"/>
  <c r="F230" i="2"/>
  <c r="F213" i="2" s="1"/>
  <c r="F217" i="2" s="1"/>
  <c r="G198" i="2"/>
  <c r="C67" i="3"/>
  <c r="G149" i="2"/>
  <c r="C22" i="12"/>
  <c r="D266" i="2"/>
  <c r="E217" i="2"/>
  <c r="D265" i="2"/>
  <c r="C68" i="3"/>
  <c r="E233" i="2"/>
  <c r="D271" i="2"/>
  <c r="C217" i="2"/>
  <c r="E272" i="2"/>
  <c r="C234" i="2"/>
  <c r="D272" i="2"/>
  <c r="E216" i="2"/>
  <c r="C216" i="2"/>
  <c r="F124" i="2"/>
  <c r="E234" i="2"/>
  <c r="D17" i="12"/>
  <c r="D22" i="12" s="1"/>
  <c r="C233" i="2"/>
  <c r="E264" i="2"/>
  <c r="E265" i="2"/>
  <c r="E266" i="2"/>
  <c r="F19" i="12"/>
  <c r="F18" i="12"/>
  <c r="B17" i="12"/>
  <c r="F20" i="12"/>
  <c r="E17" i="12"/>
  <c r="E22" i="12" s="1"/>
  <c r="F33" i="3"/>
  <c r="F36" i="3" s="1"/>
  <c r="C34" i="3"/>
  <c r="D33" i="3"/>
  <c r="D36" i="3" s="1"/>
  <c r="D34" i="3"/>
  <c r="D37" i="3" s="1"/>
  <c r="E174" i="2"/>
  <c r="E39" i="3"/>
  <c r="C31" i="3"/>
  <c r="H31" i="3" s="1"/>
  <c r="I29" i="3"/>
  <c r="H29" i="3"/>
  <c r="F34" i="3"/>
  <c r="F37" i="3" s="1"/>
  <c r="C124" i="2"/>
  <c r="C33" i="3"/>
  <c r="D174" i="2"/>
  <c r="D39" i="3"/>
  <c r="F271" i="2"/>
  <c r="E33" i="3"/>
  <c r="E36" i="3" s="1"/>
  <c r="E34" i="3"/>
  <c r="E37" i="3" s="1"/>
  <c r="F174" i="2"/>
  <c r="F39" i="3"/>
  <c r="C171" i="2"/>
  <c r="C179" i="2" s="1"/>
  <c r="C174" i="2"/>
  <c r="D171" i="2"/>
  <c r="D179" i="2" s="1"/>
  <c r="D169" i="2"/>
  <c r="D177" i="2" s="1"/>
  <c r="E171" i="2"/>
  <c r="E179" i="2" s="1"/>
  <c r="E169" i="2"/>
  <c r="E177" i="2" s="1"/>
  <c r="F171" i="2"/>
  <c r="F179" i="2" s="1"/>
  <c r="F169" i="2"/>
  <c r="F177" i="2" s="1"/>
  <c r="F240" i="2"/>
  <c r="F280" i="2" s="1"/>
  <c r="G281" i="2" s="1"/>
  <c r="D216" i="2"/>
  <c r="D217" i="2"/>
  <c r="E271" i="2"/>
  <c r="D282" i="2"/>
  <c r="E240" i="2"/>
  <c r="E280" i="2" s="1"/>
  <c r="E289" i="2" s="1"/>
  <c r="D124" i="2"/>
  <c r="E282" i="2"/>
  <c r="F265" i="2"/>
  <c r="F264" i="2"/>
  <c r="F270" i="2"/>
  <c r="F266" i="2"/>
  <c r="D94" i="2"/>
  <c r="D296" i="2"/>
  <c r="E297" i="2"/>
  <c r="F94" i="2"/>
  <c r="F296" i="2"/>
  <c r="F297" i="2"/>
  <c r="G319" i="2" s="1"/>
  <c r="G338" i="2" s="1"/>
  <c r="D297" i="2"/>
  <c r="K102" i="2"/>
  <c r="C93" i="2"/>
  <c r="C296" i="2"/>
  <c r="C297" i="2"/>
  <c r="C266" i="2"/>
  <c r="C265" i="2"/>
  <c r="C242" i="2"/>
  <c r="H242" i="2" s="1"/>
  <c r="C264" i="2"/>
  <c r="E124" i="2"/>
  <c r="E93" i="2"/>
  <c r="D234" i="2"/>
  <c r="D233" i="2"/>
  <c r="E191" i="2"/>
  <c r="E222" i="2" s="1"/>
  <c r="E162" i="2"/>
  <c r="D162" i="2"/>
  <c r="F191" i="2"/>
  <c r="F222" i="2" s="1"/>
  <c r="F162" i="2"/>
  <c r="D191" i="2"/>
  <c r="D222" i="2" s="1"/>
  <c r="C191" i="2"/>
  <c r="C222" i="2" s="1"/>
  <c r="C162" i="2"/>
  <c r="F144" i="2"/>
  <c r="F149" i="2" s="1"/>
  <c r="D75" i="2"/>
  <c r="E144" i="2"/>
  <c r="E149" i="2" s="1"/>
  <c r="F75" i="2"/>
  <c r="E76" i="2"/>
  <c r="F76" i="2"/>
  <c r="E75" i="2"/>
  <c r="D76" i="2"/>
  <c r="D147" i="2"/>
  <c r="D144" i="2"/>
  <c r="D149" i="2" s="1"/>
  <c r="G117" i="2"/>
  <c r="D106" i="2"/>
  <c r="E106" i="2"/>
  <c r="F106" i="2"/>
  <c r="C301" i="2"/>
  <c r="C76" i="2"/>
  <c r="E301" i="2"/>
  <c r="E305" i="2" s="1"/>
  <c r="E102" i="2"/>
  <c r="F301" i="2"/>
  <c r="C75" i="2"/>
  <c r="F101" i="2"/>
  <c r="F102" i="2"/>
  <c r="D102" i="2"/>
  <c r="D101" i="2"/>
  <c r="E101" i="2"/>
  <c r="E98" i="2"/>
  <c r="F100" i="2"/>
  <c r="F98" i="2"/>
  <c r="D100" i="2"/>
  <c r="D98" i="2"/>
  <c r="E100" i="2"/>
  <c r="D109" i="2"/>
  <c r="E109" i="2" s="1"/>
  <c r="F109" i="2" s="1"/>
  <c r="D49" i="2"/>
  <c r="E49" i="2" s="1"/>
  <c r="F49" i="2" s="1"/>
  <c r="D35" i="2"/>
  <c r="D34" i="2"/>
  <c r="E34" i="2" s="1"/>
  <c r="F39" i="2" s="1"/>
  <c r="D33" i="2"/>
  <c r="D32" i="2"/>
  <c r="D31" i="2"/>
  <c r="C35" i="2"/>
  <c r="C33" i="2"/>
  <c r="C32" i="2"/>
  <c r="C31" i="2"/>
  <c r="B35" i="2"/>
  <c r="B34" i="2"/>
  <c r="B33" i="2"/>
  <c r="B32" i="2"/>
  <c r="B31" i="2"/>
  <c r="L18" i="2"/>
  <c r="L17" i="2"/>
  <c r="L15" i="2"/>
  <c r="L14" i="2"/>
  <c r="N1212" i="1"/>
  <c r="N1024" i="1"/>
  <c r="N1025" i="1" s="1"/>
  <c r="N958" i="1"/>
  <c r="N900" i="1"/>
  <c r="N850" i="1"/>
  <c r="N851" i="1" s="1"/>
  <c r="N852" i="1" s="1"/>
  <c r="N853" i="1" s="1"/>
  <c r="N854" i="1" s="1"/>
  <c r="N855" i="1" s="1"/>
  <c r="N856" i="1" s="1"/>
  <c r="N857" i="1" s="1"/>
  <c r="N858" i="1" s="1"/>
  <c r="N859" i="1" s="1"/>
  <c r="N836" i="1"/>
  <c r="N837" i="1" s="1"/>
  <c r="N838" i="1" s="1"/>
  <c r="N839" i="1" s="1"/>
  <c r="N840" i="1" s="1"/>
  <c r="N841" i="1" s="1"/>
  <c r="N842" i="1" s="1"/>
  <c r="N843" i="1" s="1"/>
  <c r="N844" i="1" s="1"/>
  <c r="N845" i="1" s="1"/>
  <c r="N846" i="1" s="1"/>
  <c r="N847" i="1" s="1"/>
  <c r="N848" i="1" s="1"/>
  <c r="N832" i="1"/>
  <c r="N833" i="1" s="1"/>
  <c r="N834" i="1" s="1"/>
  <c r="N825" i="1"/>
  <c r="N826" i="1" s="1"/>
  <c r="N827" i="1" s="1"/>
  <c r="N828" i="1" s="1"/>
  <c r="N829" i="1" s="1"/>
  <c r="N830" i="1" s="1"/>
  <c r="N822" i="1"/>
  <c r="N823" i="1" s="1"/>
  <c r="N810" i="1"/>
  <c r="N811" i="1" s="1"/>
  <c r="N812" i="1" s="1"/>
  <c r="N813" i="1" s="1"/>
  <c r="N814" i="1" s="1"/>
  <c r="N815" i="1" s="1"/>
  <c r="N816" i="1" s="1"/>
  <c r="N817" i="1" s="1"/>
  <c r="N818" i="1" s="1"/>
  <c r="N819" i="1" s="1"/>
  <c r="N805" i="1"/>
  <c r="N806" i="1" s="1"/>
  <c r="N807" i="1" s="1"/>
  <c r="N808" i="1" s="1"/>
  <c r="N800" i="1"/>
  <c r="N791" i="1"/>
  <c r="N792" i="1" s="1"/>
  <c r="N793" i="1" s="1"/>
  <c r="N794" i="1" s="1"/>
  <c r="N795" i="1" s="1"/>
  <c r="N796" i="1" s="1"/>
  <c r="N797" i="1" s="1"/>
  <c r="N798" i="1" s="1"/>
  <c r="N789" i="1"/>
  <c r="N777" i="1"/>
  <c r="N778" i="1" s="1"/>
  <c r="N779" i="1" s="1"/>
  <c r="N780" i="1" s="1"/>
  <c r="N781" i="1" s="1"/>
  <c r="N782" i="1" s="1"/>
  <c r="N783" i="1" s="1"/>
  <c r="N784" i="1" s="1"/>
  <c r="N785" i="1" s="1"/>
  <c r="N786" i="1" s="1"/>
  <c r="N787" i="1" s="1"/>
  <c r="N764" i="1"/>
  <c r="N765" i="1" s="1"/>
  <c r="N766" i="1" s="1"/>
  <c r="N767" i="1" s="1"/>
  <c r="N768" i="1" s="1"/>
  <c r="N769" i="1" s="1"/>
  <c r="N770" i="1" s="1"/>
  <c r="N771" i="1" s="1"/>
  <c r="N772" i="1" s="1"/>
  <c r="N773" i="1" s="1"/>
  <c r="N774" i="1" s="1"/>
  <c r="N775" i="1" s="1"/>
  <c r="N752" i="1"/>
  <c r="N753" i="1" s="1"/>
  <c r="N754" i="1" s="1"/>
  <c r="N755" i="1" s="1"/>
  <c r="N756" i="1" s="1"/>
  <c r="N757" i="1" s="1"/>
  <c r="N758" i="1" s="1"/>
  <c r="N759" i="1" s="1"/>
  <c r="N747" i="1"/>
  <c r="N748" i="1" s="1"/>
  <c r="N749" i="1" s="1"/>
  <c r="N750" i="1" s="1"/>
  <c r="N678" i="1"/>
  <c r="N679" i="1" s="1"/>
  <c r="N675" i="1"/>
  <c r="N668" i="1"/>
  <c r="N669" i="1" s="1"/>
  <c r="N670" i="1" s="1"/>
  <c r="N662" i="1"/>
  <c r="N657" i="1"/>
  <c r="N653" i="1"/>
  <c r="N654" i="1" s="1"/>
  <c r="N655" i="1" s="1"/>
  <c r="L16" i="2" s="1"/>
  <c r="N651" i="1"/>
  <c r="N648" i="1"/>
  <c r="N649" i="1" s="1"/>
  <c r="N646" i="1"/>
  <c r="N644" i="1"/>
  <c r="N639" i="1"/>
  <c r="N640" i="1" s="1"/>
  <c r="N641" i="1" s="1"/>
  <c r="N642" i="1" s="1"/>
  <c r="N624" i="1"/>
  <c r="N625" i="1" s="1"/>
  <c r="N626" i="1" s="1"/>
  <c r="N627" i="1" s="1"/>
  <c r="N628" i="1" s="1"/>
  <c r="N629" i="1" s="1"/>
  <c r="N630" i="1" s="1"/>
  <c r="N631" i="1" s="1"/>
  <c r="N619" i="1"/>
  <c r="N614" i="1"/>
  <c r="N615" i="1" s="1"/>
  <c r="N609" i="1"/>
  <c r="N610" i="1" s="1"/>
  <c r="N611" i="1" s="1"/>
  <c r="N612" i="1" s="1"/>
  <c r="N605" i="1"/>
  <c r="N606" i="1" s="1"/>
  <c r="N596" i="1"/>
  <c r="N597" i="1" s="1"/>
  <c r="N598" i="1" s="1"/>
  <c r="N599" i="1" s="1"/>
  <c r="N600" i="1" s="1"/>
  <c r="N601" i="1" s="1"/>
  <c r="N602" i="1" s="1"/>
  <c r="N603" i="1" s="1"/>
  <c r="N593" i="1"/>
  <c r="N594" i="1" s="1"/>
  <c r="N590" i="1"/>
  <c r="N584" i="1"/>
  <c r="N585" i="1" s="1"/>
  <c r="N586" i="1" s="1"/>
  <c r="N587" i="1" s="1"/>
  <c r="N588" i="1" s="1"/>
  <c r="N578" i="1"/>
  <c r="N579" i="1" s="1"/>
  <c r="N580" i="1" s="1"/>
  <c r="N573" i="1"/>
  <c r="N574" i="1" s="1"/>
  <c r="N575" i="1" s="1"/>
  <c r="N576" i="1" s="1"/>
  <c r="N571" i="1"/>
  <c r="N566" i="1"/>
  <c r="N567" i="1" s="1"/>
  <c r="N568" i="1" s="1"/>
  <c r="N569" i="1" s="1"/>
  <c r="N560" i="1"/>
  <c r="N561" i="1" s="1"/>
  <c r="N562" i="1" s="1"/>
  <c r="N563" i="1" s="1"/>
  <c r="N564" i="1" s="1"/>
  <c r="N553" i="1"/>
  <c r="N554" i="1" s="1"/>
  <c r="N555" i="1" s="1"/>
  <c r="N548" i="1"/>
  <c r="N549" i="1" s="1"/>
  <c r="N550" i="1" s="1"/>
  <c r="N545" i="1"/>
  <c r="N543" i="1"/>
  <c r="N532" i="1"/>
  <c r="N533" i="1" s="1"/>
  <c r="N509" i="1"/>
  <c r="E270" i="2" l="1"/>
  <c r="N658" i="1"/>
  <c r="N659" i="1" s="1"/>
  <c r="AB13" i="2"/>
  <c r="Z4" i="2"/>
  <c r="Z5" i="2"/>
  <c r="M17" i="2"/>
  <c r="AB14" i="2"/>
  <c r="M18" i="2"/>
  <c r="N510" i="1"/>
  <c r="N511" i="1" s="1"/>
  <c r="N512" i="1" s="1"/>
  <c r="N513" i="1" s="1"/>
  <c r="N514" i="1" s="1"/>
  <c r="N515" i="1" s="1"/>
  <c r="N516" i="1" s="1"/>
  <c r="N517" i="1" s="1"/>
  <c r="N518" i="1" s="1"/>
  <c r="N519" i="1" s="1"/>
  <c r="N520" i="1" s="1"/>
  <c r="N521" i="1" s="1"/>
  <c r="N522" i="1" s="1"/>
  <c r="N523" i="1" s="1"/>
  <c r="N524" i="1" s="1"/>
  <c r="N525" i="1" s="1"/>
  <c r="N526" i="1" s="1"/>
  <c r="N527" i="1" s="1"/>
  <c r="N528" i="1" s="1"/>
  <c r="N529" i="1" s="1"/>
  <c r="N530" i="1" s="1"/>
  <c r="L5" i="2"/>
  <c r="N1213" i="1"/>
  <c r="Z8" i="2" s="1"/>
  <c r="AB15" i="2"/>
  <c r="AB16" i="2"/>
  <c r="M19" i="2"/>
  <c r="H264" i="2"/>
  <c r="F234" i="2"/>
  <c r="H265" i="2"/>
  <c r="H266" i="2"/>
  <c r="E267" i="2"/>
  <c r="H271" i="2"/>
  <c r="H272" i="2"/>
  <c r="F216" i="2"/>
  <c r="F233" i="2"/>
  <c r="F267" i="2"/>
  <c r="D267" i="2"/>
  <c r="C267" i="2"/>
  <c r="F318" i="2"/>
  <c r="F337" i="2" s="1"/>
  <c r="G318" i="2"/>
  <c r="G337" i="2" s="1"/>
  <c r="E320" i="2"/>
  <c r="E339" i="2" s="1"/>
  <c r="E259" i="2"/>
  <c r="F319" i="2"/>
  <c r="F338" i="2" s="1"/>
  <c r="L101" i="2"/>
  <c r="F260" i="2"/>
  <c r="C210" i="2"/>
  <c r="B25" i="12"/>
  <c r="D49" i="3"/>
  <c r="C31" i="12"/>
  <c r="C49" i="3"/>
  <c r="B31" i="12"/>
  <c r="F210" i="2"/>
  <c r="E25" i="12"/>
  <c r="E210" i="2"/>
  <c r="D25" i="12"/>
  <c r="F49" i="3"/>
  <c r="H49" i="3" s="1"/>
  <c r="E31" i="12"/>
  <c r="B36" i="12" s="1"/>
  <c r="B41" i="12" s="1"/>
  <c r="B46" i="12" s="1"/>
  <c r="D210" i="2"/>
  <c r="C25" i="12"/>
  <c r="F17" i="12"/>
  <c r="B22" i="12"/>
  <c r="F22" i="12" s="1"/>
  <c r="E49" i="3"/>
  <c r="D31" i="12"/>
  <c r="F117" i="2"/>
  <c r="E8" i="12" s="1"/>
  <c r="D204" i="2"/>
  <c r="D117" i="2"/>
  <c r="C8" i="12" s="1"/>
  <c r="E117" i="2"/>
  <c r="D8" i="12" s="1"/>
  <c r="F259" i="2"/>
  <c r="C36" i="3"/>
  <c r="H33" i="3"/>
  <c r="I33" i="3"/>
  <c r="C42" i="3"/>
  <c r="C43" i="3" s="1"/>
  <c r="C44" i="3" s="1"/>
  <c r="K39" i="3" s="1"/>
  <c r="C37" i="3"/>
  <c r="H34" i="3"/>
  <c r="I34" i="3"/>
  <c r="F261" i="2"/>
  <c r="I31" i="3"/>
  <c r="E260" i="2"/>
  <c r="I88" i="2"/>
  <c r="E261" i="2"/>
  <c r="D261" i="2"/>
  <c r="D319" i="2"/>
  <c r="D338" i="2" s="1"/>
  <c r="D133" i="2"/>
  <c r="D135" i="2" s="1"/>
  <c r="F320" i="2"/>
  <c r="F339" i="2" s="1"/>
  <c r="D320" i="2"/>
  <c r="D339" i="2" s="1"/>
  <c r="E319" i="2"/>
  <c r="E338" i="2" s="1"/>
  <c r="D318" i="2"/>
  <c r="D337" i="2" s="1"/>
  <c r="E318" i="2"/>
  <c r="E337" i="2" s="1"/>
  <c r="D95" i="2"/>
  <c r="D93" i="2"/>
  <c r="D259" i="2"/>
  <c r="D288" i="2"/>
  <c r="D289" i="2"/>
  <c r="D290" i="2"/>
  <c r="E95" i="2"/>
  <c r="D260" i="2"/>
  <c r="E290" i="2"/>
  <c r="E288" i="2"/>
  <c r="F288" i="2"/>
  <c r="F289" i="2"/>
  <c r="F290" i="2"/>
  <c r="C240" i="2"/>
  <c r="J102" i="2"/>
  <c r="E281" i="2"/>
  <c r="D103" i="2"/>
  <c r="F281" i="2"/>
  <c r="C95" i="2"/>
  <c r="J101" i="2"/>
  <c r="L90" i="2"/>
  <c r="K101" i="2"/>
  <c r="E103" i="2"/>
  <c r="F95" i="2"/>
  <c r="C94" i="2"/>
  <c r="C306" i="2"/>
  <c r="E307" i="2"/>
  <c r="F307" i="2"/>
  <c r="F305" i="2"/>
  <c r="F299" i="2"/>
  <c r="G321" i="2" s="1"/>
  <c r="G340" i="2" s="1"/>
  <c r="F103" i="2"/>
  <c r="E94" i="2"/>
  <c r="L88" i="2"/>
  <c r="AR83" i="2" s="1"/>
  <c r="F302" i="2"/>
  <c r="G317" i="2" s="1"/>
  <c r="G336" i="2" s="1"/>
  <c r="J89" i="2"/>
  <c r="D302" i="2"/>
  <c r="K74" i="2"/>
  <c r="K77" i="2" s="1"/>
  <c r="E302" i="2"/>
  <c r="C307" i="2"/>
  <c r="C305" i="2"/>
  <c r="C299" i="2"/>
  <c r="E299" i="2"/>
  <c r="F306" i="2"/>
  <c r="E306" i="2"/>
  <c r="D299" i="2"/>
  <c r="F93" i="2"/>
  <c r="L102" i="2"/>
  <c r="I89" i="2"/>
  <c r="N89" i="2" s="1"/>
  <c r="C302" i="2"/>
  <c r="D74" i="2"/>
  <c r="D77" i="2" s="1"/>
  <c r="D301" i="2"/>
  <c r="D307" i="2" s="1"/>
  <c r="D270" i="2"/>
  <c r="I74" i="2"/>
  <c r="I77" i="2" s="1"/>
  <c r="C133" i="2"/>
  <c r="C135" i="2" s="1"/>
  <c r="C204" i="2"/>
  <c r="C194" i="2"/>
  <c r="C195" i="2"/>
  <c r="C205" i="2"/>
  <c r="E133" i="2"/>
  <c r="E135" i="2" s="1"/>
  <c r="E204" i="2"/>
  <c r="F205" i="2"/>
  <c r="F199" i="2"/>
  <c r="F195" i="2"/>
  <c r="F194" i="2"/>
  <c r="F198" i="2"/>
  <c r="E205" i="2"/>
  <c r="E199" i="2"/>
  <c r="E195" i="2"/>
  <c r="E194" i="2"/>
  <c r="E198" i="2"/>
  <c r="F133" i="2"/>
  <c r="F135" i="2" s="1"/>
  <c r="F204" i="2"/>
  <c r="D199" i="2"/>
  <c r="D198" i="2"/>
  <c r="D205" i="2"/>
  <c r="D195" i="2"/>
  <c r="D194" i="2"/>
  <c r="K88" i="2"/>
  <c r="AQ83" i="2" s="1"/>
  <c r="J100" i="2"/>
  <c r="K98" i="2"/>
  <c r="D5" i="12" s="1"/>
  <c r="K80" i="2"/>
  <c r="K89" i="2"/>
  <c r="K100" i="2"/>
  <c r="E80" i="2"/>
  <c r="E74" i="2"/>
  <c r="E77" i="2" s="1"/>
  <c r="L100" i="2"/>
  <c r="L87" i="2"/>
  <c r="AR82" i="2" s="1"/>
  <c r="AR84" i="2" s="1"/>
  <c r="K87" i="2"/>
  <c r="AQ82" i="2" s="1"/>
  <c r="I87" i="2"/>
  <c r="F90" i="2"/>
  <c r="F74" i="2"/>
  <c r="F77" i="2" s="1"/>
  <c r="C89" i="2"/>
  <c r="C74" i="2"/>
  <c r="C77" i="2" s="1"/>
  <c r="J87" i="2"/>
  <c r="AP82" i="2" s="1"/>
  <c r="J74" i="2"/>
  <c r="J77" i="2" s="1"/>
  <c r="J98" i="2"/>
  <c r="C5" i="12" s="1"/>
  <c r="L98" i="2"/>
  <c r="E5" i="12" s="1"/>
  <c r="L74" i="2"/>
  <c r="L77" i="2" s="1"/>
  <c r="J88" i="2"/>
  <c r="AP83" i="2" s="1"/>
  <c r="L89" i="2"/>
  <c r="F87" i="2"/>
  <c r="C88" i="2"/>
  <c r="C87" i="2"/>
  <c r="D80" i="2"/>
  <c r="D90" i="2"/>
  <c r="F80" i="2"/>
  <c r="F88" i="2"/>
  <c r="E89" i="2"/>
  <c r="E88" i="2"/>
  <c r="D87" i="2"/>
  <c r="C90" i="2"/>
  <c r="D89" i="2"/>
  <c r="D88" i="2"/>
  <c r="E87" i="2"/>
  <c r="F89" i="2"/>
  <c r="E90" i="2"/>
  <c r="N534" i="1"/>
  <c r="N535" i="1" s="1"/>
  <c r="N536" i="1" s="1"/>
  <c r="N537" i="1" s="1"/>
  <c r="N538" i="1" s="1"/>
  <c r="N539" i="1" s="1"/>
  <c r="N540" i="1" s="1"/>
  <c r="N541" i="1" s="1"/>
  <c r="N10" i="2"/>
  <c r="E33" i="2"/>
  <c r="E39" i="2" s="1"/>
  <c r="E32" i="2"/>
  <c r="D39" i="2" s="1"/>
  <c r="E31" i="2"/>
  <c r="C39" i="2" s="1"/>
  <c r="E35" i="2"/>
  <c r="H39" i="2" s="1"/>
  <c r="H270" i="2" l="1"/>
  <c r="L9" i="2"/>
  <c r="M16" i="2"/>
  <c r="Z6" i="2"/>
  <c r="AB5" i="2"/>
  <c r="S7" i="1" s="1"/>
  <c r="S8" i="1" s="1"/>
  <c r="S9" i="1" s="1"/>
  <c r="S10" i="1" s="1"/>
  <c r="S11" i="1" s="1"/>
  <c r="S12" i="1" s="1"/>
  <c r="S13" i="1" s="1"/>
  <c r="S14" i="1" s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  <c r="S30" i="1" s="1"/>
  <c r="S31" i="1" s="1"/>
  <c r="S32" i="1" s="1"/>
  <c r="S33" i="1" s="1"/>
  <c r="S34" i="1" s="1"/>
  <c r="S35" i="1" s="1"/>
  <c r="S36" i="1" s="1"/>
  <c r="S37" i="1" s="1"/>
  <c r="S38" i="1" s="1"/>
  <c r="S39" i="1" s="1"/>
  <c r="S40" i="1" s="1"/>
  <c r="S41" i="1" s="1"/>
  <c r="S42" i="1" s="1"/>
  <c r="S43" i="1" s="1"/>
  <c r="S44" i="1" s="1"/>
  <c r="S45" i="1" s="1"/>
  <c r="S46" i="1" s="1"/>
  <c r="S47" i="1" s="1"/>
  <c r="S48" i="1" s="1"/>
  <c r="S49" i="1" s="1"/>
  <c r="S50" i="1" s="1"/>
  <c r="S51" i="1" s="1"/>
  <c r="S52" i="1" s="1"/>
  <c r="S53" i="1" s="1"/>
  <c r="S54" i="1" s="1"/>
  <c r="S55" i="1" s="1"/>
  <c r="S56" i="1" s="1"/>
  <c r="S57" i="1" s="1"/>
  <c r="S58" i="1" s="1"/>
  <c r="S59" i="1" s="1"/>
  <c r="S60" i="1" s="1"/>
  <c r="S61" i="1" s="1"/>
  <c r="S62" i="1" s="1"/>
  <c r="S63" i="1" s="1"/>
  <c r="S64" i="1" s="1"/>
  <c r="S65" i="1" s="1"/>
  <c r="S66" i="1" s="1"/>
  <c r="S67" i="1" s="1"/>
  <c r="S68" i="1" s="1"/>
  <c r="S69" i="1" s="1"/>
  <c r="S70" i="1" s="1"/>
  <c r="S71" i="1" s="1"/>
  <c r="S72" i="1" s="1"/>
  <c r="S73" i="1" s="1"/>
  <c r="S74" i="1" s="1"/>
  <c r="S75" i="1" s="1"/>
  <c r="S76" i="1" s="1"/>
  <c r="S77" i="1" s="1"/>
  <c r="S78" i="1" s="1"/>
  <c r="S79" i="1" s="1"/>
  <c r="S80" i="1" s="1"/>
  <c r="S81" i="1" s="1"/>
  <c r="S82" i="1" s="1"/>
  <c r="S83" i="1" s="1"/>
  <c r="S84" i="1" s="1"/>
  <c r="S85" i="1" s="1"/>
  <c r="S86" i="1" s="1"/>
  <c r="S87" i="1" s="1"/>
  <c r="S88" i="1" s="1"/>
  <c r="S89" i="1" s="1"/>
  <c r="S90" i="1" s="1"/>
  <c r="S91" i="1" s="1"/>
  <c r="S92" i="1" s="1"/>
  <c r="S93" i="1" s="1"/>
  <c r="S94" i="1" s="1"/>
  <c r="S95" i="1" s="1"/>
  <c r="S96" i="1" s="1"/>
  <c r="S97" i="1" s="1"/>
  <c r="S98" i="1" s="1"/>
  <c r="S99" i="1" s="1"/>
  <c r="S100" i="1" s="1"/>
  <c r="S101" i="1" s="1"/>
  <c r="S102" i="1" s="1"/>
  <c r="S103" i="1" s="1"/>
  <c r="S104" i="1" s="1"/>
  <c r="S105" i="1" s="1"/>
  <c r="S106" i="1" s="1"/>
  <c r="S107" i="1" s="1"/>
  <c r="S108" i="1" s="1"/>
  <c r="S109" i="1" s="1"/>
  <c r="S110" i="1" s="1"/>
  <c r="S111" i="1" s="1"/>
  <c r="S112" i="1" s="1"/>
  <c r="S113" i="1" s="1"/>
  <c r="S114" i="1" s="1"/>
  <c r="S115" i="1" s="1"/>
  <c r="S116" i="1" s="1"/>
  <c r="S117" i="1" s="1"/>
  <c r="S118" i="1" s="1"/>
  <c r="S119" i="1" s="1"/>
  <c r="S120" i="1" s="1"/>
  <c r="S121" i="1" s="1"/>
  <c r="S122" i="1" s="1"/>
  <c r="S123" i="1" s="1"/>
  <c r="S124" i="1" s="1"/>
  <c r="S125" i="1" s="1"/>
  <c r="S126" i="1" s="1"/>
  <c r="S127" i="1" s="1"/>
  <c r="S128" i="1" s="1"/>
  <c r="S129" i="1" s="1"/>
  <c r="S130" i="1" s="1"/>
  <c r="S131" i="1" s="1"/>
  <c r="S132" i="1" s="1"/>
  <c r="S133" i="1" s="1"/>
  <c r="S134" i="1" s="1"/>
  <c r="S135" i="1" s="1"/>
  <c r="S136" i="1" s="1"/>
  <c r="S137" i="1" s="1"/>
  <c r="S138" i="1" s="1"/>
  <c r="S139" i="1" s="1"/>
  <c r="S140" i="1" s="1"/>
  <c r="S141" i="1" s="1"/>
  <c r="S142" i="1" s="1"/>
  <c r="S143" i="1" s="1"/>
  <c r="S144" i="1" s="1"/>
  <c r="S145" i="1" s="1"/>
  <c r="S146" i="1" s="1"/>
  <c r="S147" i="1" s="1"/>
  <c r="S148" i="1" s="1"/>
  <c r="S149" i="1" s="1"/>
  <c r="S150" i="1" s="1"/>
  <c r="S151" i="1" s="1"/>
  <c r="S152" i="1" s="1"/>
  <c r="S153" i="1" s="1"/>
  <c r="S154" i="1" s="1"/>
  <c r="S155" i="1" s="1"/>
  <c r="S156" i="1" s="1"/>
  <c r="S157" i="1" s="1"/>
  <c r="S158" i="1" s="1"/>
  <c r="S159" i="1" s="1"/>
  <c r="S160" i="1" s="1"/>
  <c r="S161" i="1" s="1"/>
  <c r="S162" i="1" s="1"/>
  <c r="S163" i="1" s="1"/>
  <c r="S164" i="1" s="1"/>
  <c r="S165" i="1" s="1"/>
  <c r="S166" i="1" s="1"/>
  <c r="S167" i="1" s="1"/>
  <c r="S168" i="1" s="1"/>
  <c r="S169" i="1" s="1"/>
  <c r="S170" i="1" s="1"/>
  <c r="S171" i="1" s="1"/>
  <c r="S172" i="1" s="1"/>
  <c r="S173" i="1" s="1"/>
  <c r="S174" i="1" s="1"/>
  <c r="S175" i="1" s="1"/>
  <c r="S176" i="1" s="1"/>
  <c r="S177" i="1" s="1"/>
  <c r="S178" i="1" s="1"/>
  <c r="S179" i="1" s="1"/>
  <c r="S180" i="1" s="1"/>
  <c r="S181" i="1" s="1"/>
  <c r="S182" i="1" s="1"/>
  <c r="S183" i="1" s="1"/>
  <c r="S184" i="1" s="1"/>
  <c r="S185" i="1" s="1"/>
  <c r="S186" i="1" s="1"/>
  <c r="S187" i="1" s="1"/>
  <c r="S188" i="1" s="1"/>
  <c r="S189" i="1" s="1"/>
  <c r="S190" i="1" s="1"/>
  <c r="S191" i="1" s="1"/>
  <c r="S192" i="1" s="1"/>
  <c r="S193" i="1" s="1"/>
  <c r="S194" i="1" s="1"/>
  <c r="S195" i="1" s="1"/>
  <c r="S196" i="1" s="1"/>
  <c r="S197" i="1" s="1"/>
  <c r="S198" i="1" s="1"/>
  <c r="S199" i="1" s="1"/>
  <c r="S200" i="1" s="1"/>
  <c r="S201" i="1" s="1"/>
  <c r="S202" i="1" s="1"/>
  <c r="S203" i="1" s="1"/>
  <c r="S204" i="1" s="1"/>
  <c r="S205" i="1" s="1"/>
  <c r="S206" i="1" s="1"/>
  <c r="S207" i="1" s="1"/>
  <c r="S208" i="1" s="1"/>
  <c r="S209" i="1" s="1"/>
  <c r="S210" i="1" s="1"/>
  <c r="S211" i="1" s="1"/>
  <c r="S212" i="1" s="1"/>
  <c r="S213" i="1" s="1"/>
  <c r="S214" i="1" s="1"/>
  <c r="S215" i="1" s="1"/>
  <c r="S216" i="1" s="1"/>
  <c r="S217" i="1" s="1"/>
  <c r="S218" i="1" s="1"/>
  <c r="S219" i="1" s="1"/>
  <c r="S220" i="1" s="1"/>
  <c r="S221" i="1" s="1"/>
  <c r="S222" i="1" s="1"/>
  <c r="S223" i="1" s="1"/>
  <c r="S224" i="1" s="1"/>
  <c r="S225" i="1" s="1"/>
  <c r="S226" i="1" s="1"/>
  <c r="S227" i="1" s="1"/>
  <c r="S228" i="1" s="1"/>
  <c r="S229" i="1" s="1"/>
  <c r="S230" i="1" s="1"/>
  <c r="S231" i="1" s="1"/>
  <c r="S232" i="1" s="1"/>
  <c r="S233" i="1" s="1"/>
  <c r="S234" i="1" s="1"/>
  <c r="S235" i="1" s="1"/>
  <c r="S236" i="1" s="1"/>
  <c r="S237" i="1" s="1"/>
  <c r="S238" i="1" s="1"/>
  <c r="S239" i="1" s="1"/>
  <c r="S240" i="1" s="1"/>
  <c r="S241" i="1" s="1"/>
  <c r="S242" i="1" s="1"/>
  <c r="S243" i="1" s="1"/>
  <c r="S244" i="1" s="1"/>
  <c r="S245" i="1" s="1"/>
  <c r="S246" i="1" s="1"/>
  <c r="S247" i="1" s="1"/>
  <c r="S248" i="1" s="1"/>
  <c r="S249" i="1" s="1"/>
  <c r="S250" i="1" s="1"/>
  <c r="S251" i="1" s="1"/>
  <c r="S252" i="1" s="1"/>
  <c r="S253" i="1" s="1"/>
  <c r="S254" i="1" s="1"/>
  <c r="S255" i="1" s="1"/>
  <c r="S256" i="1" s="1"/>
  <c r="S257" i="1" s="1"/>
  <c r="S258" i="1" s="1"/>
  <c r="S259" i="1" s="1"/>
  <c r="S260" i="1" s="1"/>
  <c r="S261" i="1" s="1"/>
  <c r="S262" i="1" s="1"/>
  <c r="S263" i="1" s="1"/>
  <c r="S264" i="1" s="1"/>
  <c r="S265" i="1" s="1"/>
  <c r="S266" i="1" s="1"/>
  <c r="S267" i="1" s="1"/>
  <c r="S268" i="1" s="1"/>
  <c r="S269" i="1" s="1"/>
  <c r="S270" i="1" s="1"/>
  <c r="S271" i="1" s="1"/>
  <c r="S272" i="1" s="1"/>
  <c r="S273" i="1" s="1"/>
  <c r="S274" i="1" s="1"/>
  <c r="S275" i="1" s="1"/>
  <c r="S276" i="1" s="1"/>
  <c r="S277" i="1" s="1"/>
  <c r="S278" i="1" s="1"/>
  <c r="S279" i="1" s="1"/>
  <c r="S280" i="1" s="1"/>
  <c r="S281" i="1" s="1"/>
  <c r="S282" i="1" s="1"/>
  <c r="S283" i="1" s="1"/>
  <c r="S284" i="1" s="1"/>
  <c r="S285" i="1" s="1"/>
  <c r="S286" i="1" s="1"/>
  <c r="S287" i="1" s="1"/>
  <c r="S288" i="1" s="1"/>
  <c r="S289" i="1" s="1"/>
  <c r="S290" i="1" s="1"/>
  <c r="S291" i="1" s="1"/>
  <c r="S292" i="1" s="1"/>
  <c r="S293" i="1" s="1"/>
  <c r="S294" i="1" s="1"/>
  <c r="S295" i="1" s="1"/>
  <c r="S296" i="1" s="1"/>
  <c r="S297" i="1" s="1"/>
  <c r="S298" i="1" s="1"/>
  <c r="S299" i="1" s="1"/>
  <c r="S300" i="1" s="1"/>
  <c r="S301" i="1" s="1"/>
  <c r="S302" i="1" s="1"/>
  <c r="S303" i="1" s="1"/>
  <c r="S304" i="1" s="1"/>
  <c r="S305" i="1" s="1"/>
  <c r="S306" i="1" s="1"/>
  <c r="S307" i="1" s="1"/>
  <c r="S308" i="1" s="1"/>
  <c r="S309" i="1" s="1"/>
  <c r="S310" i="1" s="1"/>
  <c r="S311" i="1" s="1"/>
  <c r="S312" i="1" s="1"/>
  <c r="S313" i="1" s="1"/>
  <c r="S314" i="1" s="1"/>
  <c r="S315" i="1" s="1"/>
  <c r="S316" i="1" s="1"/>
  <c r="S317" i="1" s="1"/>
  <c r="S318" i="1" s="1"/>
  <c r="S319" i="1" s="1"/>
  <c r="S320" i="1" s="1"/>
  <c r="S321" i="1" s="1"/>
  <c r="S322" i="1" s="1"/>
  <c r="S323" i="1" s="1"/>
  <c r="S324" i="1" s="1"/>
  <c r="S325" i="1" s="1"/>
  <c r="S326" i="1" s="1"/>
  <c r="S327" i="1" s="1"/>
  <c r="S328" i="1" s="1"/>
  <c r="S329" i="1" s="1"/>
  <c r="S330" i="1" s="1"/>
  <c r="S331" i="1" s="1"/>
  <c r="S332" i="1" s="1"/>
  <c r="S333" i="1" s="1"/>
  <c r="S334" i="1" s="1"/>
  <c r="S335" i="1" s="1"/>
  <c r="S336" i="1" s="1"/>
  <c r="S337" i="1" s="1"/>
  <c r="S338" i="1" s="1"/>
  <c r="S339" i="1" s="1"/>
  <c r="S340" i="1" s="1"/>
  <c r="S341" i="1" s="1"/>
  <c r="S342" i="1" s="1"/>
  <c r="S343" i="1" s="1"/>
  <c r="S344" i="1" s="1"/>
  <c r="S345" i="1" s="1"/>
  <c r="S346" i="1" s="1"/>
  <c r="S347" i="1" s="1"/>
  <c r="S348" i="1" s="1"/>
  <c r="S349" i="1" s="1"/>
  <c r="S350" i="1" s="1"/>
  <c r="S351" i="1" s="1"/>
  <c r="S352" i="1" s="1"/>
  <c r="S353" i="1" s="1"/>
  <c r="S354" i="1" s="1"/>
  <c r="S355" i="1" s="1"/>
  <c r="S356" i="1" s="1"/>
  <c r="S357" i="1" s="1"/>
  <c r="S358" i="1" s="1"/>
  <c r="S359" i="1" s="1"/>
  <c r="S360" i="1" s="1"/>
  <c r="S361" i="1" s="1"/>
  <c r="S362" i="1" s="1"/>
  <c r="S363" i="1" s="1"/>
  <c r="S364" i="1" s="1"/>
  <c r="S365" i="1" s="1"/>
  <c r="S366" i="1" s="1"/>
  <c r="S367" i="1" s="1"/>
  <c r="S368" i="1" s="1"/>
  <c r="S369" i="1" s="1"/>
  <c r="S370" i="1" s="1"/>
  <c r="S371" i="1" s="1"/>
  <c r="S372" i="1" s="1"/>
  <c r="S373" i="1" s="1"/>
  <c r="S374" i="1" s="1"/>
  <c r="S375" i="1" s="1"/>
  <c r="S376" i="1" s="1"/>
  <c r="S377" i="1" s="1"/>
  <c r="S378" i="1" s="1"/>
  <c r="S379" i="1" s="1"/>
  <c r="S380" i="1" s="1"/>
  <c r="S381" i="1" s="1"/>
  <c r="S382" i="1" s="1"/>
  <c r="S383" i="1" s="1"/>
  <c r="S384" i="1" s="1"/>
  <c r="S385" i="1" s="1"/>
  <c r="S386" i="1" s="1"/>
  <c r="S387" i="1" s="1"/>
  <c r="S388" i="1" s="1"/>
  <c r="S389" i="1" s="1"/>
  <c r="S390" i="1" s="1"/>
  <c r="S391" i="1" s="1"/>
  <c r="S392" i="1" s="1"/>
  <c r="S393" i="1" s="1"/>
  <c r="S394" i="1" s="1"/>
  <c r="S395" i="1" s="1"/>
  <c r="S396" i="1" s="1"/>
  <c r="S397" i="1" s="1"/>
  <c r="S398" i="1" s="1"/>
  <c r="S399" i="1" s="1"/>
  <c r="S400" i="1" s="1"/>
  <c r="S401" i="1" s="1"/>
  <c r="S402" i="1" s="1"/>
  <c r="S403" i="1" s="1"/>
  <c r="S404" i="1" s="1"/>
  <c r="S405" i="1" s="1"/>
  <c r="S406" i="1" s="1"/>
  <c r="S407" i="1" s="1"/>
  <c r="S408" i="1" s="1"/>
  <c r="S409" i="1" s="1"/>
  <c r="S410" i="1" s="1"/>
  <c r="S411" i="1" s="1"/>
  <c r="S412" i="1" s="1"/>
  <c r="S413" i="1" s="1"/>
  <c r="S414" i="1" s="1"/>
  <c r="S415" i="1" s="1"/>
  <c r="S416" i="1" s="1"/>
  <c r="S417" i="1" s="1"/>
  <c r="S418" i="1" s="1"/>
  <c r="S419" i="1" s="1"/>
  <c r="S420" i="1" s="1"/>
  <c r="S421" i="1" s="1"/>
  <c r="S422" i="1" s="1"/>
  <c r="S423" i="1" s="1"/>
  <c r="S424" i="1" s="1"/>
  <c r="S425" i="1" s="1"/>
  <c r="S426" i="1" s="1"/>
  <c r="S427" i="1" s="1"/>
  <c r="S428" i="1" s="1"/>
  <c r="S429" i="1" s="1"/>
  <c r="S430" i="1" s="1"/>
  <c r="S431" i="1" s="1"/>
  <c r="S432" i="1" s="1"/>
  <c r="S433" i="1" s="1"/>
  <c r="S434" i="1" s="1"/>
  <c r="S435" i="1" s="1"/>
  <c r="S436" i="1" s="1"/>
  <c r="S437" i="1" s="1"/>
  <c r="S438" i="1" s="1"/>
  <c r="S439" i="1" s="1"/>
  <c r="S440" i="1" s="1"/>
  <c r="S441" i="1" s="1"/>
  <c r="S442" i="1" s="1"/>
  <c r="S443" i="1" s="1"/>
  <c r="S444" i="1" s="1"/>
  <c r="S445" i="1" s="1"/>
  <c r="S446" i="1" s="1"/>
  <c r="S447" i="1" s="1"/>
  <c r="S448" i="1" s="1"/>
  <c r="S449" i="1" s="1"/>
  <c r="S450" i="1" s="1"/>
  <c r="S451" i="1" s="1"/>
  <c r="S452" i="1" s="1"/>
  <c r="S453" i="1" s="1"/>
  <c r="S454" i="1" s="1"/>
  <c r="S455" i="1" s="1"/>
  <c r="S456" i="1" s="1"/>
  <c r="S457" i="1" s="1"/>
  <c r="S458" i="1" s="1"/>
  <c r="S459" i="1" s="1"/>
  <c r="S460" i="1" s="1"/>
  <c r="S461" i="1" s="1"/>
  <c r="S462" i="1" s="1"/>
  <c r="S463" i="1" s="1"/>
  <c r="S464" i="1" s="1"/>
  <c r="S465" i="1" s="1"/>
  <c r="S466" i="1" s="1"/>
  <c r="S467" i="1" s="1"/>
  <c r="S468" i="1" s="1"/>
  <c r="S469" i="1" s="1"/>
  <c r="S470" i="1" s="1"/>
  <c r="S471" i="1" s="1"/>
  <c r="S472" i="1" s="1"/>
  <c r="S473" i="1" s="1"/>
  <c r="S474" i="1" s="1"/>
  <c r="S475" i="1" s="1"/>
  <c r="S476" i="1" s="1"/>
  <c r="S477" i="1" s="1"/>
  <c r="S478" i="1" s="1"/>
  <c r="S479" i="1" s="1"/>
  <c r="S480" i="1" s="1"/>
  <c r="S481" i="1" s="1"/>
  <c r="S482" i="1" s="1"/>
  <c r="S483" i="1" s="1"/>
  <c r="S484" i="1" s="1"/>
  <c r="S485" i="1" s="1"/>
  <c r="S486" i="1" s="1"/>
  <c r="S487" i="1" s="1"/>
  <c r="S488" i="1" s="1"/>
  <c r="S489" i="1" s="1"/>
  <c r="S490" i="1" s="1"/>
  <c r="S491" i="1" s="1"/>
  <c r="S492" i="1" s="1"/>
  <c r="S493" i="1" s="1"/>
  <c r="S494" i="1" s="1"/>
  <c r="S495" i="1" s="1"/>
  <c r="S496" i="1" s="1"/>
  <c r="S497" i="1" s="1"/>
  <c r="S498" i="1" s="1"/>
  <c r="S499" i="1" s="1"/>
  <c r="S500" i="1" s="1"/>
  <c r="S501" i="1" s="1"/>
  <c r="S502" i="1" s="1"/>
  <c r="S503" i="1" s="1"/>
  <c r="S504" i="1" s="1"/>
  <c r="S505" i="1" s="1"/>
  <c r="S506" i="1" s="1"/>
  <c r="S507" i="1" s="1"/>
  <c r="S508" i="1" s="1"/>
  <c r="S509" i="1" s="1"/>
  <c r="S510" i="1" s="1"/>
  <c r="S511" i="1" s="1"/>
  <c r="S512" i="1" s="1"/>
  <c r="S513" i="1" s="1"/>
  <c r="S514" i="1" s="1"/>
  <c r="S515" i="1" s="1"/>
  <c r="S516" i="1" s="1"/>
  <c r="S517" i="1" s="1"/>
  <c r="S518" i="1" s="1"/>
  <c r="S519" i="1" s="1"/>
  <c r="S520" i="1" s="1"/>
  <c r="S521" i="1" s="1"/>
  <c r="S522" i="1" s="1"/>
  <c r="S523" i="1" s="1"/>
  <c r="S524" i="1" s="1"/>
  <c r="S525" i="1" s="1"/>
  <c r="S526" i="1" s="1"/>
  <c r="S527" i="1" s="1"/>
  <c r="S528" i="1" s="1"/>
  <c r="S529" i="1" s="1"/>
  <c r="S530" i="1" s="1"/>
  <c r="S531" i="1" s="1"/>
  <c r="S532" i="1" s="1"/>
  <c r="S533" i="1" s="1"/>
  <c r="S534" i="1" s="1"/>
  <c r="S535" i="1" s="1"/>
  <c r="S536" i="1" s="1"/>
  <c r="S537" i="1" s="1"/>
  <c r="S538" i="1" s="1"/>
  <c r="S539" i="1" s="1"/>
  <c r="S540" i="1" s="1"/>
  <c r="S541" i="1" s="1"/>
  <c r="S542" i="1" s="1"/>
  <c r="S543" i="1" s="1"/>
  <c r="S544" i="1" s="1"/>
  <c r="S545" i="1" s="1"/>
  <c r="S546" i="1" s="1"/>
  <c r="S547" i="1" s="1"/>
  <c r="S548" i="1" s="1"/>
  <c r="S549" i="1" s="1"/>
  <c r="S550" i="1" s="1"/>
  <c r="S551" i="1" s="1"/>
  <c r="S552" i="1" s="1"/>
  <c r="S553" i="1" s="1"/>
  <c r="S554" i="1" s="1"/>
  <c r="S555" i="1" s="1"/>
  <c r="S556" i="1" s="1"/>
  <c r="S557" i="1" s="1"/>
  <c r="S558" i="1" s="1"/>
  <c r="S559" i="1" s="1"/>
  <c r="S560" i="1" s="1"/>
  <c r="S561" i="1" s="1"/>
  <c r="S562" i="1" s="1"/>
  <c r="S563" i="1" s="1"/>
  <c r="S564" i="1" s="1"/>
  <c r="S565" i="1" s="1"/>
  <c r="S566" i="1" s="1"/>
  <c r="S567" i="1" s="1"/>
  <c r="S568" i="1" s="1"/>
  <c r="S569" i="1" s="1"/>
  <c r="S570" i="1" s="1"/>
  <c r="S571" i="1" s="1"/>
  <c r="S572" i="1" s="1"/>
  <c r="S573" i="1" s="1"/>
  <c r="S574" i="1" s="1"/>
  <c r="S575" i="1" s="1"/>
  <c r="S576" i="1" s="1"/>
  <c r="S577" i="1" s="1"/>
  <c r="S578" i="1" s="1"/>
  <c r="S579" i="1" s="1"/>
  <c r="S580" i="1" s="1"/>
  <c r="S581" i="1" s="1"/>
  <c r="S582" i="1" s="1"/>
  <c r="S583" i="1" s="1"/>
  <c r="S584" i="1" s="1"/>
  <c r="S585" i="1" s="1"/>
  <c r="S586" i="1" s="1"/>
  <c r="S587" i="1" s="1"/>
  <c r="S588" i="1" s="1"/>
  <c r="S589" i="1" s="1"/>
  <c r="S590" i="1" s="1"/>
  <c r="S591" i="1" s="1"/>
  <c r="S592" i="1" s="1"/>
  <c r="S593" i="1" s="1"/>
  <c r="S594" i="1" s="1"/>
  <c r="S595" i="1" s="1"/>
  <c r="S596" i="1" s="1"/>
  <c r="S597" i="1" s="1"/>
  <c r="S598" i="1" s="1"/>
  <c r="S599" i="1" s="1"/>
  <c r="S600" i="1" s="1"/>
  <c r="S601" i="1" s="1"/>
  <c r="S602" i="1" s="1"/>
  <c r="S603" i="1" s="1"/>
  <c r="S604" i="1" s="1"/>
  <c r="S605" i="1" s="1"/>
  <c r="S606" i="1" s="1"/>
  <c r="S607" i="1" s="1"/>
  <c r="S608" i="1" s="1"/>
  <c r="S609" i="1" s="1"/>
  <c r="S610" i="1" s="1"/>
  <c r="S611" i="1" s="1"/>
  <c r="S612" i="1" s="1"/>
  <c r="S613" i="1" s="1"/>
  <c r="S614" i="1" s="1"/>
  <c r="S615" i="1" s="1"/>
  <c r="S616" i="1" s="1"/>
  <c r="S617" i="1" s="1"/>
  <c r="S618" i="1" s="1"/>
  <c r="S619" i="1" s="1"/>
  <c r="S620" i="1" s="1"/>
  <c r="S621" i="1" s="1"/>
  <c r="S622" i="1" s="1"/>
  <c r="S623" i="1" s="1"/>
  <c r="S624" i="1" s="1"/>
  <c r="S625" i="1" s="1"/>
  <c r="S626" i="1" s="1"/>
  <c r="S627" i="1" s="1"/>
  <c r="S628" i="1" s="1"/>
  <c r="S629" i="1" s="1"/>
  <c r="S630" i="1" s="1"/>
  <c r="S631" i="1" s="1"/>
  <c r="S632" i="1" s="1"/>
  <c r="S633" i="1" s="1"/>
  <c r="S634" i="1" s="1"/>
  <c r="S635" i="1" s="1"/>
  <c r="S636" i="1" s="1"/>
  <c r="S637" i="1" s="1"/>
  <c r="S638" i="1" s="1"/>
  <c r="S639" i="1" s="1"/>
  <c r="S640" i="1" s="1"/>
  <c r="S641" i="1" s="1"/>
  <c r="S642" i="1" s="1"/>
  <c r="S643" i="1" s="1"/>
  <c r="S644" i="1" s="1"/>
  <c r="S645" i="1" s="1"/>
  <c r="S646" i="1" s="1"/>
  <c r="S647" i="1" s="1"/>
  <c r="S648" i="1" s="1"/>
  <c r="S649" i="1" s="1"/>
  <c r="S650" i="1" s="1"/>
  <c r="S651" i="1" s="1"/>
  <c r="S652" i="1" s="1"/>
  <c r="S653" i="1" s="1"/>
  <c r="S654" i="1" s="1"/>
  <c r="S655" i="1" s="1"/>
  <c r="S656" i="1" s="1"/>
  <c r="S657" i="1" s="1"/>
  <c r="S658" i="1" s="1"/>
  <c r="S659" i="1" s="1"/>
  <c r="S660" i="1" s="1"/>
  <c r="S661" i="1" s="1"/>
  <c r="S662" i="1" s="1"/>
  <c r="S663" i="1" s="1"/>
  <c r="S664" i="1" s="1"/>
  <c r="S665" i="1" s="1"/>
  <c r="S666" i="1" s="1"/>
  <c r="S667" i="1" s="1"/>
  <c r="S668" i="1" s="1"/>
  <c r="S669" i="1" s="1"/>
  <c r="S670" i="1" s="1"/>
  <c r="S671" i="1" s="1"/>
  <c r="S672" i="1" s="1"/>
  <c r="S673" i="1" s="1"/>
  <c r="S674" i="1" s="1"/>
  <c r="S675" i="1" s="1"/>
  <c r="S676" i="1" s="1"/>
  <c r="S677" i="1" s="1"/>
  <c r="S678" i="1" s="1"/>
  <c r="S679" i="1" s="1"/>
  <c r="S680" i="1" s="1"/>
  <c r="S681" i="1" s="1"/>
  <c r="S682" i="1" s="1"/>
  <c r="S683" i="1" s="1"/>
  <c r="S684" i="1" s="1"/>
  <c r="S685" i="1" s="1"/>
  <c r="S686" i="1" s="1"/>
  <c r="S687" i="1" s="1"/>
  <c r="S688" i="1" s="1"/>
  <c r="S689" i="1" s="1"/>
  <c r="S690" i="1" s="1"/>
  <c r="S691" i="1" s="1"/>
  <c r="S692" i="1" s="1"/>
  <c r="S693" i="1" s="1"/>
  <c r="S694" i="1" s="1"/>
  <c r="S695" i="1" s="1"/>
  <c r="S696" i="1" s="1"/>
  <c r="S697" i="1" s="1"/>
  <c r="S698" i="1" s="1"/>
  <c r="S699" i="1" s="1"/>
  <c r="S700" i="1" s="1"/>
  <c r="S701" i="1" s="1"/>
  <c r="S702" i="1" s="1"/>
  <c r="S703" i="1" s="1"/>
  <c r="S704" i="1" s="1"/>
  <c r="S705" i="1" s="1"/>
  <c r="S706" i="1" s="1"/>
  <c r="S707" i="1" s="1"/>
  <c r="S708" i="1" s="1"/>
  <c r="S709" i="1" s="1"/>
  <c r="S710" i="1" s="1"/>
  <c r="S711" i="1" s="1"/>
  <c r="S712" i="1" s="1"/>
  <c r="S713" i="1" s="1"/>
  <c r="S714" i="1" s="1"/>
  <c r="S715" i="1" s="1"/>
  <c r="S716" i="1" s="1"/>
  <c r="S717" i="1" s="1"/>
  <c r="S718" i="1" s="1"/>
  <c r="S719" i="1" s="1"/>
  <c r="S720" i="1" s="1"/>
  <c r="S721" i="1" s="1"/>
  <c r="S722" i="1" s="1"/>
  <c r="S723" i="1" s="1"/>
  <c r="S724" i="1" s="1"/>
  <c r="S725" i="1" s="1"/>
  <c r="S726" i="1" s="1"/>
  <c r="S727" i="1" s="1"/>
  <c r="S728" i="1" s="1"/>
  <c r="S729" i="1" s="1"/>
  <c r="S730" i="1" s="1"/>
  <c r="S731" i="1" s="1"/>
  <c r="S732" i="1" s="1"/>
  <c r="S733" i="1" s="1"/>
  <c r="S734" i="1" s="1"/>
  <c r="S735" i="1" s="1"/>
  <c r="S736" i="1" s="1"/>
  <c r="S737" i="1" s="1"/>
  <c r="S738" i="1" s="1"/>
  <c r="S739" i="1" s="1"/>
  <c r="S740" i="1" s="1"/>
  <c r="S741" i="1" s="1"/>
  <c r="S742" i="1" s="1"/>
  <c r="S743" i="1" s="1"/>
  <c r="S744" i="1" s="1"/>
  <c r="S745" i="1" s="1"/>
  <c r="S746" i="1" s="1"/>
  <c r="S747" i="1" s="1"/>
  <c r="S748" i="1" s="1"/>
  <c r="S749" i="1" s="1"/>
  <c r="S750" i="1" s="1"/>
  <c r="S751" i="1" s="1"/>
  <c r="S752" i="1" s="1"/>
  <c r="S753" i="1" s="1"/>
  <c r="S754" i="1" s="1"/>
  <c r="S755" i="1" s="1"/>
  <c r="S756" i="1" s="1"/>
  <c r="S757" i="1" s="1"/>
  <c r="S758" i="1" s="1"/>
  <c r="S759" i="1" s="1"/>
  <c r="S760" i="1" s="1"/>
  <c r="S761" i="1" s="1"/>
  <c r="S762" i="1" s="1"/>
  <c r="S763" i="1" s="1"/>
  <c r="S764" i="1" s="1"/>
  <c r="S765" i="1" s="1"/>
  <c r="S766" i="1" s="1"/>
  <c r="S767" i="1" s="1"/>
  <c r="S768" i="1" s="1"/>
  <c r="S769" i="1" s="1"/>
  <c r="S770" i="1" s="1"/>
  <c r="S771" i="1" s="1"/>
  <c r="S772" i="1" s="1"/>
  <c r="S773" i="1" s="1"/>
  <c r="S774" i="1" s="1"/>
  <c r="S775" i="1" s="1"/>
  <c r="S776" i="1" s="1"/>
  <c r="S777" i="1" s="1"/>
  <c r="S778" i="1" s="1"/>
  <c r="S779" i="1" s="1"/>
  <c r="S780" i="1" s="1"/>
  <c r="S781" i="1" s="1"/>
  <c r="S782" i="1" s="1"/>
  <c r="S783" i="1" s="1"/>
  <c r="S784" i="1" s="1"/>
  <c r="S785" i="1" s="1"/>
  <c r="S786" i="1" s="1"/>
  <c r="S787" i="1" s="1"/>
  <c r="S788" i="1" s="1"/>
  <c r="S789" i="1" s="1"/>
  <c r="S790" i="1" s="1"/>
  <c r="S791" i="1" s="1"/>
  <c r="S792" i="1" s="1"/>
  <c r="S793" i="1" s="1"/>
  <c r="S794" i="1" s="1"/>
  <c r="S795" i="1" s="1"/>
  <c r="S796" i="1" s="1"/>
  <c r="S797" i="1" s="1"/>
  <c r="S798" i="1" s="1"/>
  <c r="S799" i="1" s="1"/>
  <c r="S800" i="1" s="1"/>
  <c r="S801" i="1" s="1"/>
  <c r="S802" i="1" s="1"/>
  <c r="S803" i="1" s="1"/>
  <c r="S804" i="1" s="1"/>
  <c r="S805" i="1" s="1"/>
  <c r="S806" i="1" s="1"/>
  <c r="S807" i="1" s="1"/>
  <c r="S808" i="1" s="1"/>
  <c r="S809" i="1" s="1"/>
  <c r="S810" i="1" s="1"/>
  <c r="S811" i="1" s="1"/>
  <c r="S812" i="1" s="1"/>
  <c r="S813" i="1" s="1"/>
  <c r="S814" i="1" s="1"/>
  <c r="S815" i="1" s="1"/>
  <c r="S816" i="1" s="1"/>
  <c r="S817" i="1" s="1"/>
  <c r="S818" i="1" s="1"/>
  <c r="S819" i="1" s="1"/>
  <c r="S820" i="1" s="1"/>
  <c r="S821" i="1" s="1"/>
  <c r="S822" i="1" s="1"/>
  <c r="S823" i="1" s="1"/>
  <c r="S824" i="1" s="1"/>
  <c r="S825" i="1" s="1"/>
  <c r="S826" i="1" s="1"/>
  <c r="S827" i="1" s="1"/>
  <c r="S828" i="1" s="1"/>
  <c r="S829" i="1" s="1"/>
  <c r="S830" i="1" s="1"/>
  <c r="S831" i="1" s="1"/>
  <c r="S832" i="1" s="1"/>
  <c r="S833" i="1" s="1"/>
  <c r="S834" i="1" s="1"/>
  <c r="S835" i="1" s="1"/>
  <c r="S836" i="1" s="1"/>
  <c r="S837" i="1" s="1"/>
  <c r="S838" i="1" s="1"/>
  <c r="S839" i="1" s="1"/>
  <c r="S840" i="1" s="1"/>
  <c r="S841" i="1" s="1"/>
  <c r="S842" i="1" s="1"/>
  <c r="S843" i="1" s="1"/>
  <c r="S844" i="1" s="1"/>
  <c r="S845" i="1" s="1"/>
  <c r="S846" i="1" s="1"/>
  <c r="S847" i="1" s="1"/>
  <c r="S848" i="1" s="1"/>
  <c r="S849" i="1" s="1"/>
  <c r="S850" i="1" s="1"/>
  <c r="S851" i="1" s="1"/>
  <c r="S852" i="1" s="1"/>
  <c r="S853" i="1" s="1"/>
  <c r="S854" i="1" s="1"/>
  <c r="S855" i="1" s="1"/>
  <c r="S856" i="1" s="1"/>
  <c r="S857" i="1" s="1"/>
  <c r="S858" i="1" s="1"/>
  <c r="S859" i="1" s="1"/>
  <c r="S860" i="1" s="1"/>
  <c r="S861" i="1" s="1"/>
  <c r="S862" i="1" s="1"/>
  <c r="S863" i="1" s="1"/>
  <c r="S864" i="1" s="1"/>
  <c r="S865" i="1" s="1"/>
  <c r="S866" i="1" s="1"/>
  <c r="S867" i="1" s="1"/>
  <c r="S868" i="1" s="1"/>
  <c r="S869" i="1" s="1"/>
  <c r="S870" i="1" s="1"/>
  <c r="S871" i="1" s="1"/>
  <c r="S872" i="1" s="1"/>
  <c r="S873" i="1" s="1"/>
  <c r="S874" i="1" s="1"/>
  <c r="S875" i="1" s="1"/>
  <c r="S876" i="1" s="1"/>
  <c r="S877" i="1" s="1"/>
  <c r="S878" i="1" s="1"/>
  <c r="S879" i="1" s="1"/>
  <c r="S880" i="1" s="1"/>
  <c r="S881" i="1" s="1"/>
  <c r="S882" i="1" s="1"/>
  <c r="S883" i="1" s="1"/>
  <c r="S884" i="1" s="1"/>
  <c r="S885" i="1" s="1"/>
  <c r="S886" i="1" s="1"/>
  <c r="S887" i="1" s="1"/>
  <c r="S888" i="1" s="1"/>
  <c r="S889" i="1" s="1"/>
  <c r="S890" i="1" s="1"/>
  <c r="S891" i="1" s="1"/>
  <c r="S892" i="1" s="1"/>
  <c r="S893" i="1" s="1"/>
  <c r="S894" i="1" s="1"/>
  <c r="S895" i="1" s="1"/>
  <c r="S896" i="1" s="1"/>
  <c r="S897" i="1" s="1"/>
  <c r="S898" i="1" s="1"/>
  <c r="S899" i="1" s="1"/>
  <c r="S900" i="1" s="1"/>
  <c r="S901" i="1" s="1"/>
  <c r="S902" i="1" s="1"/>
  <c r="S903" i="1" s="1"/>
  <c r="S904" i="1" s="1"/>
  <c r="S905" i="1" s="1"/>
  <c r="S906" i="1" s="1"/>
  <c r="S907" i="1" s="1"/>
  <c r="S908" i="1" s="1"/>
  <c r="S909" i="1" s="1"/>
  <c r="S910" i="1" s="1"/>
  <c r="S911" i="1" s="1"/>
  <c r="S912" i="1" s="1"/>
  <c r="S913" i="1" s="1"/>
  <c r="S914" i="1" s="1"/>
  <c r="S915" i="1" s="1"/>
  <c r="S916" i="1" s="1"/>
  <c r="S917" i="1" s="1"/>
  <c r="S918" i="1" s="1"/>
  <c r="S919" i="1" s="1"/>
  <c r="S920" i="1" s="1"/>
  <c r="S921" i="1" s="1"/>
  <c r="S922" i="1" s="1"/>
  <c r="S923" i="1" s="1"/>
  <c r="S924" i="1" s="1"/>
  <c r="S925" i="1" s="1"/>
  <c r="S926" i="1" s="1"/>
  <c r="S927" i="1" s="1"/>
  <c r="S928" i="1" s="1"/>
  <c r="S929" i="1" s="1"/>
  <c r="S930" i="1" s="1"/>
  <c r="S931" i="1" s="1"/>
  <c r="S932" i="1" s="1"/>
  <c r="S933" i="1" s="1"/>
  <c r="S934" i="1" s="1"/>
  <c r="S935" i="1" s="1"/>
  <c r="S936" i="1" s="1"/>
  <c r="S937" i="1" s="1"/>
  <c r="S938" i="1" s="1"/>
  <c r="S939" i="1" s="1"/>
  <c r="S940" i="1" s="1"/>
  <c r="S941" i="1" s="1"/>
  <c r="S942" i="1" s="1"/>
  <c r="S943" i="1" s="1"/>
  <c r="S944" i="1" s="1"/>
  <c r="S945" i="1" s="1"/>
  <c r="S946" i="1" s="1"/>
  <c r="S947" i="1" s="1"/>
  <c r="S948" i="1" s="1"/>
  <c r="S949" i="1" s="1"/>
  <c r="S950" i="1" s="1"/>
  <c r="S951" i="1" s="1"/>
  <c r="S952" i="1" s="1"/>
  <c r="S953" i="1" s="1"/>
  <c r="S954" i="1" s="1"/>
  <c r="S955" i="1" s="1"/>
  <c r="S956" i="1" s="1"/>
  <c r="S957" i="1" s="1"/>
  <c r="S958" i="1" s="1"/>
  <c r="S959" i="1" s="1"/>
  <c r="S960" i="1" s="1"/>
  <c r="S961" i="1" s="1"/>
  <c r="S962" i="1" s="1"/>
  <c r="S963" i="1" s="1"/>
  <c r="S964" i="1" s="1"/>
  <c r="S965" i="1" s="1"/>
  <c r="S966" i="1" s="1"/>
  <c r="S967" i="1" s="1"/>
  <c r="S968" i="1" s="1"/>
  <c r="S969" i="1" s="1"/>
  <c r="S970" i="1" s="1"/>
  <c r="S971" i="1" s="1"/>
  <c r="S972" i="1" s="1"/>
  <c r="S973" i="1" s="1"/>
  <c r="S974" i="1" s="1"/>
  <c r="S975" i="1" s="1"/>
  <c r="S976" i="1" s="1"/>
  <c r="S977" i="1" s="1"/>
  <c r="S978" i="1" s="1"/>
  <c r="S979" i="1" s="1"/>
  <c r="S980" i="1" s="1"/>
  <c r="S981" i="1" s="1"/>
  <c r="S982" i="1" s="1"/>
  <c r="S983" i="1" s="1"/>
  <c r="S984" i="1" s="1"/>
  <c r="S985" i="1" s="1"/>
  <c r="S986" i="1" s="1"/>
  <c r="S987" i="1" s="1"/>
  <c r="S988" i="1" s="1"/>
  <c r="S989" i="1" s="1"/>
  <c r="S990" i="1" s="1"/>
  <c r="S991" i="1" s="1"/>
  <c r="S992" i="1" s="1"/>
  <c r="S993" i="1" s="1"/>
  <c r="S994" i="1" s="1"/>
  <c r="S995" i="1" s="1"/>
  <c r="S996" i="1" s="1"/>
  <c r="S997" i="1" s="1"/>
  <c r="S998" i="1" s="1"/>
  <c r="S999" i="1" s="1"/>
  <c r="S1000" i="1" s="1"/>
  <c r="S1001" i="1" s="1"/>
  <c r="S1002" i="1" s="1"/>
  <c r="S1003" i="1" s="1"/>
  <c r="S1004" i="1" s="1"/>
  <c r="S1005" i="1" s="1"/>
  <c r="S1006" i="1" s="1"/>
  <c r="S1007" i="1" s="1"/>
  <c r="S1008" i="1" s="1"/>
  <c r="S1009" i="1" s="1"/>
  <c r="S1010" i="1" s="1"/>
  <c r="S1011" i="1" s="1"/>
  <c r="S1012" i="1" s="1"/>
  <c r="S1013" i="1" s="1"/>
  <c r="S1014" i="1" s="1"/>
  <c r="S1015" i="1" s="1"/>
  <c r="S1016" i="1" s="1"/>
  <c r="S1017" i="1" s="1"/>
  <c r="S1018" i="1" s="1"/>
  <c r="S1019" i="1" s="1"/>
  <c r="S1020" i="1" s="1"/>
  <c r="S1021" i="1" s="1"/>
  <c r="S1022" i="1" s="1"/>
  <c r="S1023" i="1" s="1"/>
  <c r="S1024" i="1" s="1"/>
  <c r="S1025" i="1" s="1"/>
  <c r="S1026" i="1" s="1"/>
  <c r="S1027" i="1" s="1"/>
  <c r="S1028" i="1" s="1"/>
  <c r="S1029" i="1" s="1"/>
  <c r="S1030" i="1" s="1"/>
  <c r="S1031" i="1" s="1"/>
  <c r="S1032" i="1" s="1"/>
  <c r="S1033" i="1" s="1"/>
  <c r="S1034" i="1" s="1"/>
  <c r="S1035" i="1" s="1"/>
  <c r="S1036" i="1" s="1"/>
  <c r="S1037" i="1" s="1"/>
  <c r="S1038" i="1" s="1"/>
  <c r="S1039" i="1" s="1"/>
  <c r="S1040" i="1" s="1"/>
  <c r="S1041" i="1" s="1"/>
  <c r="S1042" i="1" s="1"/>
  <c r="S1043" i="1" s="1"/>
  <c r="S1044" i="1" s="1"/>
  <c r="S1045" i="1" s="1"/>
  <c r="S1046" i="1" s="1"/>
  <c r="S1047" i="1" s="1"/>
  <c r="S1048" i="1" s="1"/>
  <c r="S1049" i="1" s="1"/>
  <c r="S1050" i="1" s="1"/>
  <c r="S1051" i="1" s="1"/>
  <c r="S1052" i="1" s="1"/>
  <c r="S1053" i="1" s="1"/>
  <c r="S1054" i="1" s="1"/>
  <c r="S1055" i="1" s="1"/>
  <c r="S1056" i="1" s="1"/>
  <c r="S1057" i="1" s="1"/>
  <c r="S1058" i="1" s="1"/>
  <c r="S1059" i="1" s="1"/>
  <c r="S1060" i="1" s="1"/>
  <c r="S1061" i="1" s="1"/>
  <c r="S1062" i="1" s="1"/>
  <c r="S1063" i="1" s="1"/>
  <c r="S1064" i="1" s="1"/>
  <c r="S1065" i="1" s="1"/>
  <c r="S1066" i="1" s="1"/>
  <c r="S1067" i="1" s="1"/>
  <c r="S1068" i="1" s="1"/>
  <c r="S1069" i="1" s="1"/>
  <c r="S1070" i="1" s="1"/>
  <c r="S1071" i="1" s="1"/>
  <c r="S1072" i="1" s="1"/>
  <c r="S1073" i="1" s="1"/>
  <c r="S1074" i="1" s="1"/>
  <c r="S1075" i="1" s="1"/>
  <c r="S1076" i="1" s="1"/>
  <c r="S1077" i="1" s="1"/>
  <c r="S1078" i="1" s="1"/>
  <c r="S1079" i="1" s="1"/>
  <c r="S1080" i="1" s="1"/>
  <c r="S1081" i="1" s="1"/>
  <c r="S1082" i="1" s="1"/>
  <c r="S1083" i="1" s="1"/>
  <c r="S1084" i="1" s="1"/>
  <c r="S1085" i="1" s="1"/>
  <c r="S1086" i="1" s="1"/>
  <c r="S1087" i="1" s="1"/>
  <c r="S1088" i="1" s="1"/>
  <c r="S1089" i="1" s="1"/>
  <c r="S1090" i="1" s="1"/>
  <c r="S1091" i="1" s="1"/>
  <c r="S1092" i="1" s="1"/>
  <c r="S1093" i="1" s="1"/>
  <c r="S1094" i="1" s="1"/>
  <c r="S1095" i="1" s="1"/>
  <c r="S1096" i="1" s="1"/>
  <c r="S1097" i="1" s="1"/>
  <c r="S1098" i="1" s="1"/>
  <c r="S1099" i="1" s="1"/>
  <c r="S1100" i="1" s="1"/>
  <c r="S1101" i="1" s="1"/>
  <c r="S1102" i="1" s="1"/>
  <c r="S1103" i="1" s="1"/>
  <c r="S1104" i="1" s="1"/>
  <c r="S1105" i="1" s="1"/>
  <c r="S1106" i="1" s="1"/>
  <c r="S1107" i="1" s="1"/>
  <c r="S1108" i="1" s="1"/>
  <c r="S1109" i="1" s="1"/>
  <c r="S1110" i="1" s="1"/>
  <c r="S1111" i="1" s="1"/>
  <c r="S1112" i="1" s="1"/>
  <c r="S1113" i="1" s="1"/>
  <c r="S1114" i="1" s="1"/>
  <c r="S1115" i="1" s="1"/>
  <c r="S1116" i="1" s="1"/>
  <c r="S1117" i="1" s="1"/>
  <c r="S1118" i="1" s="1"/>
  <c r="S1119" i="1" s="1"/>
  <c r="S1120" i="1" s="1"/>
  <c r="S1121" i="1" s="1"/>
  <c r="S1122" i="1" s="1"/>
  <c r="S1123" i="1" s="1"/>
  <c r="S1124" i="1" s="1"/>
  <c r="S1125" i="1" s="1"/>
  <c r="S1126" i="1" s="1"/>
  <c r="S1127" i="1" s="1"/>
  <c r="S1128" i="1" s="1"/>
  <c r="S1129" i="1" s="1"/>
  <c r="S1130" i="1" s="1"/>
  <c r="S1131" i="1" s="1"/>
  <c r="S1132" i="1" s="1"/>
  <c r="S1133" i="1" s="1"/>
  <c r="S1134" i="1" s="1"/>
  <c r="S1135" i="1" s="1"/>
  <c r="S1136" i="1" s="1"/>
  <c r="S1137" i="1" s="1"/>
  <c r="S1138" i="1" s="1"/>
  <c r="S1139" i="1" s="1"/>
  <c r="S1140" i="1" s="1"/>
  <c r="S1141" i="1" s="1"/>
  <c r="S1142" i="1" s="1"/>
  <c r="S1143" i="1" s="1"/>
  <c r="S1144" i="1" s="1"/>
  <c r="S1145" i="1" s="1"/>
  <c r="S1146" i="1" s="1"/>
  <c r="S1147" i="1" s="1"/>
  <c r="S1148" i="1" s="1"/>
  <c r="S1149" i="1" s="1"/>
  <c r="S1150" i="1" s="1"/>
  <c r="S1151" i="1" s="1"/>
  <c r="S1152" i="1" s="1"/>
  <c r="S1153" i="1" s="1"/>
  <c r="S1154" i="1" s="1"/>
  <c r="S1155" i="1" s="1"/>
  <c r="S1156" i="1" s="1"/>
  <c r="S1157" i="1" s="1"/>
  <c r="S1158" i="1" s="1"/>
  <c r="S1159" i="1" s="1"/>
  <c r="S1160" i="1" s="1"/>
  <c r="S1161" i="1" s="1"/>
  <c r="S1162" i="1" s="1"/>
  <c r="S1163" i="1" s="1"/>
  <c r="S1164" i="1" s="1"/>
  <c r="S1165" i="1" s="1"/>
  <c r="S1166" i="1" s="1"/>
  <c r="S1167" i="1" s="1"/>
  <c r="S1168" i="1" s="1"/>
  <c r="S1169" i="1" s="1"/>
  <c r="S1170" i="1" s="1"/>
  <c r="S1171" i="1" s="1"/>
  <c r="S1172" i="1" s="1"/>
  <c r="S1173" i="1" s="1"/>
  <c r="S1174" i="1" s="1"/>
  <c r="S1175" i="1" s="1"/>
  <c r="S1176" i="1" s="1"/>
  <c r="S1177" i="1" s="1"/>
  <c r="S1178" i="1" s="1"/>
  <c r="S1179" i="1" s="1"/>
  <c r="S1180" i="1" s="1"/>
  <c r="S1181" i="1" s="1"/>
  <c r="S1182" i="1" s="1"/>
  <c r="S1183" i="1" s="1"/>
  <c r="S1184" i="1" s="1"/>
  <c r="S1185" i="1" s="1"/>
  <c r="S1186" i="1" s="1"/>
  <c r="S1187" i="1" s="1"/>
  <c r="S1188" i="1" s="1"/>
  <c r="S1189" i="1" s="1"/>
  <c r="S1190" i="1" s="1"/>
  <c r="S1191" i="1" s="1"/>
  <c r="S1192" i="1" s="1"/>
  <c r="S1193" i="1" s="1"/>
  <c r="S1194" i="1" s="1"/>
  <c r="S1195" i="1" s="1"/>
  <c r="S1196" i="1" s="1"/>
  <c r="S1197" i="1" s="1"/>
  <c r="S1198" i="1" s="1"/>
  <c r="S1199" i="1" s="1"/>
  <c r="S1200" i="1" s="1"/>
  <c r="S1201" i="1" s="1"/>
  <c r="S1202" i="1" s="1"/>
  <c r="S1203" i="1" s="1"/>
  <c r="S1204" i="1" s="1"/>
  <c r="S1205" i="1" s="1"/>
  <c r="S1206" i="1" s="1"/>
  <c r="S1207" i="1" s="1"/>
  <c r="S1208" i="1" s="1"/>
  <c r="S1209" i="1" s="1"/>
  <c r="S1210" i="1" s="1"/>
  <c r="S1211" i="1" s="1"/>
  <c r="S1212" i="1" s="1"/>
  <c r="S1213" i="1" s="1"/>
  <c r="S1214" i="1" s="1"/>
  <c r="S1215" i="1" s="1"/>
  <c r="S1216" i="1" s="1"/>
  <c r="S1217" i="1" s="1"/>
  <c r="S1218" i="1" s="1"/>
  <c r="S1219" i="1" s="1"/>
  <c r="S1220" i="1" s="1"/>
  <c r="S1221" i="1" s="1"/>
  <c r="S1222" i="1" s="1"/>
  <c r="S1223" i="1" s="1"/>
  <c r="S1224" i="1" s="1"/>
  <c r="S1225" i="1" s="1"/>
  <c r="S1226" i="1" s="1"/>
  <c r="S1227" i="1" s="1"/>
  <c r="S1228" i="1" s="1"/>
  <c r="S1229" i="1" s="1"/>
  <c r="S1230" i="1" s="1"/>
  <c r="S1231" i="1" s="1"/>
  <c r="S1232" i="1" s="1"/>
  <c r="S1233" i="1" s="1"/>
  <c r="S1234" i="1" s="1"/>
  <c r="S1235" i="1" s="1"/>
  <c r="S1236" i="1" s="1"/>
  <c r="S1237" i="1" s="1"/>
  <c r="S1238" i="1" s="1"/>
  <c r="S1239" i="1" s="1"/>
  <c r="S1240" i="1" s="1"/>
  <c r="S1241" i="1" s="1"/>
  <c r="S1242" i="1" s="1"/>
  <c r="S1243" i="1" s="1"/>
  <c r="S1244" i="1" s="1"/>
  <c r="S1245" i="1" s="1"/>
  <c r="S1246" i="1" s="1"/>
  <c r="S1247" i="1" s="1"/>
  <c r="S1248" i="1" s="1"/>
  <c r="S1249" i="1" s="1"/>
  <c r="S1250" i="1" s="1"/>
  <c r="S1251" i="1" s="1"/>
  <c r="S1252" i="1" s="1"/>
  <c r="S1253" i="1" s="1"/>
  <c r="S1254" i="1" s="1"/>
  <c r="S1255" i="1" s="1"/>
  <c r="S1256" i="1" s="1"/>
  <c r="S1257" i="1" s="1"/>
  <c r="S1258" i="1" s="1"/>
  <c r="S1259" i="1" s="1"/>
  <c r="S1260" i="1" s="1"/>
  <c r="S1261" i="1" s="1"/>
  <c r="S1262" i="1" s="1"/>
  <c r="S1263" i="1" s="1"/>
  <c r="S1264" i="1" s="1"/>
  <c r="S1265" i="1" s="1"/>
  <c r="S1266" i="1" s="1"/>
  <c r="S1267" i="1" s="1"/>
  <c r="S1268" i="1" s="1"/>
  <c r="S1269" i="1" s="1"/>
  <c r="S1270" i="1" s="1"/>
  <c r="S1271" i="1" s="1"/>
  <c r="S1272" i="1" s="1"/>
  <c r="S1273" i="1" s="1"/>
  <c r="S1274" i="1" s="1"/>
  <c r="S1275" i="1" s="1"/>
  <c r="S1276" i="1" s="1"/>
  <c r="S1277" i="1" s="1"/>
  <c r="S1278" i="1" s="1"/>
  <c r="S1279" i="1" s="1"/>
  <c r="S1280" i="1" s="1"/>
  <c r="S1281" i="1" s="1"/>
  <c r="S1282" i="1" s="1"/>
  <c r="S1283" i="1" s="1"/>
  <c r="S1284" i="1" s="1"/>
  <c r="S1285" i="1" s="1"/>
  <c r="S1286" i="1" s="1"/>
  <c r="S1287" i="1" s="1"/>
  <c r="S1288" i="1" s="1"/>
  <c r="S1289" i="1" s="1"/>
  <c r="S1290" i="1" s="1"/>
  <c r="S1291" i="1" s="1"/>
  <c r="S1292" i="1" s="1"/>
  <c r="S1293" i="1" s="1"/>
  <c r="S1294" i="1" s="1"/>
  <c r="S1295" i="1" s="1"/>
  <c r="S1296" i="1" s="1"/>
  <c r="S1297" i="1" s="1"/>
  <c r="S1298" i="1" s="1"/>
  <c r="S1299" i="1" s="1"/>
  <c r="S1300" i="1" s="1"/>
  <c r="S1301" i="1" s="1"/>
  <c r="S1302" i="1" s="1"/>
  <c r="S1303" i="1" s="1"/>
  <c r="S1304" i="1" s="1"/>
  <c r="S1305" i="1" s="1"/>
  <c r="S1306" i="1" s="1"/>
  <c r="S1307" i="1" s="1"/>
  <c r="S1308" i="1" s="1"/>
  <c r="S1309" i="1" s="1"/>
  <c r="S1310" i="1" s="1"/>
  <c r="S1311" i="1" s="1"/>
  <c r="S1312" i="1" s="1"/>
  <c r="S1313" i="1" s="1"/>
  <c r="S1314" i="1" s="1"/>
  <c r="S1315" i="1" s="1"/>
  <c r="S1316" i="1" s="1"/>
  <c r="S1317" i="1" s="1"/>
  <c r="S1318" i="1" s="1"/>
  <c r="S1319" i="1" s="1"/>
  <c r="S1320" i="1" s="1"/>
  <c r="S1321" i="1" s="1"/>
  <c r="S1322" i="1" s="1"/>
  <c r="S1323" i="1" s="1"/>
  <c r="S1324" i="1" s="1"/>
  <c r="S1325" i="1" s="1"/>
  <c r="S1326" i="1" s="1"/>
  <c r="S1327" i="1" s="1"/>
  <c r="S1328" i="1" s="1"/>
  <c r="S1329" i="1" s="1"/>
  <c r="S1330" i="1" s="1"/>
  <c r="S1331" i="1" s="1"/>
  <c r="S1332" i="1" s="1"/>
  <c r="S1333" i="1" s="1"/>
  <c r="S1334" i="1" s="1"/>
  <c r="S1335" i="1" s="1"/>
  <c r="S1336" i="1" s="1"/>
  <c r="S1337" i="1" s="1"/>
  <c r="S1338" i="1" s="1"/>
  <c r="S1339" i="1" s="1"/>
  <c r="S1340" i="1" s="1"/>
  <c r="S1341" i="1" s="1"/>
  <c r="S1342" i="1" s="1"/>
  <c r="S1343" i="1" s="1"/>
  <c r="S1344" i="1" s="1"/>
  <c r="S1345" i="1" s="1"/>
  <c r="S1346" i="1" s="1"/>
  <c r="S1347" i="1" s="1"/>
  <c r="S1348" i="1" s="1"/>
  <c r="S1349" i="1" s="1"/>
  <c r="S1350" i="1" s="1"/>
  <c r="S1351" i="1" s="1"/>
  <c r="S1352" i="1" s="1"/>
  <c r="S1353" i="1" s="1"/>
  <c r="S1354" i="1" s="1"/>
  <c r="S1355" i="1" s="1"/>
  <c r="S1356" i="1" s="1"/>
  <c r="S1357" i="1" s="1"/>
  <c r="S1358" i="1" s="1"/>
  <c r="S1359" i="1" s="1"/>
  <c r="S1360" i="1" s="1"/>
  <c r="S1361" i="1" s="1"/>
  <c r="S1362" i="1" s="1"/>
  <c r="S1363" i="1" s="1"/>
  <c r="S1364" i="1" s="1"/>
  <c r="S1365" i="1" s="1"/>
  <c r="S1366" i="1" s="1"/>
  <c r="S1367" i="1" s="1"/>
  <c r="S1368" i="1" s="1"/>
  <c r="S1369" i="1" s="1"/>
  <c r="S1370" i="1" s="1"/>
  <c r="S1371" i="1" s="1"/>
  <c r="S1372" i="1" s="1"/>
  <c r="S1373" i="1" s="1"/>
  <c r="S1374" i="1" s="1"/>
  <c r="S1375" i="1" s="1"/>
  <c r="S1376" i="1" s="1"/>
  <c r="S1377" i="1" s="1"/>
  <c r="S1378" i="1" s="1"/>
  <c r="S1379" i="1" s="1"/>
  <c r="S1380" i="1" s="1"/>
  <c r="S1381" i="1" s="1"/>
  <c r="S1382" i="1" s="1"/>
  <c r="S1383" i="1" s="1"/>
  <c r="S1384" i="1" s="1"/>
  <c r="S1385" i="1" s="1"/>
  <c r="S1386" i="1" s="1"/>
  <c r="S1387" i="1" s="1"/>
  <c r="S1388" i="1" s="1"/>
  <c r="S1389" i="1" s="1"/>
  <c r="S1390" i="1" s="1"/>
  <c r="S1391" i="1" s="1"/>
  <c r="S1392" i="1" s="1"/>
  <c r="S1393" i="1" s="1"/>
  <c r="S1394" i="1" s="1"/>
  <c r="S1395" i="1" s="1"/>
  <c r="S1396" i="1" s="1"/>
  <c r="S1397" i="1" s="1"/>
  <c r="S1398" i="1" s="1"/>
  <c r="S1399" i="1" s="1"/>
  <c r="S1400" i="1" s="1"/>
  <c r="S1401" i="1" s="1"/>
  <c r="S1402" i="1" s="1"/>
  <c r="S1403" i="1" s="1"/>
  <c r="S1404" i="1" s="1"/>
  <c r="S1405" i="1" s="1"/>
  <c r="S1406" i="1" s="1"/>
  <c r="S1407" i="1" s="1"/>
  <c r="S1408" i="1" s="1"/>
  <c r="S1409" i="1" s="1"/>
  <c r="S1410" i="1" s="1"/>
  <c r="S1411" i="1" s="1"/>
  <c r="S1412" i="1" s="1"/>
  <c r="S1413" i="1" s="1"/>
  <c r="S1414" i="1" s="1"/>
  <c r="S1415" i="1" s="1"/>
  <c r="S1416" i="1" s="1"/>
  <c r="S1417" i="1" s="1"/>
  <c r="S1418" i="1" s="1"/>
  <c r="S1419" i="1" s="1"/>
  <c r="S1420" i="1" s="1"/>
  <c r="S1421" i="1" s="1"/>
  <c r="S1422" i="1" s="1"/>
  <c r="S1423" i="1" s="1"/>
  <c r="S1424" i="1" s="1"/>
  <c r="S1425" i="1" s="1"/>
  <c r="S1426" i="1" s="1"/>
  <c r="S1427" i="1" s="1"/>
  <c r="S1428" i="1" s="1"/>
  <c r="S1429" i="1" s="1"/>
  <c r="S1430" i="1" s="1"/>
  <c r="S1431" i="1" s="1"/>
  <c r="S1432" i="1" s="1"/>
  <c r="S1433" i="1" s="1"/>
  <c r="S1434" i="1" s="1"/>
  <c r="S1435" i="1" s="1"/>
  <c r="S1436" i="1" s="1"/>
  <c r="S1437" i="1" s="1"/>
  <c r="S1438" i="1" s="1"/>
  <c r="S1439" i="1" s="1"/>
  <c r="S1440" i="1" s="1"/>
  <c r="S1441" i="1" s="1"/>
  <c r="S1442" i="1" s="1"/>
  <c r="S1443" i="1" s="1"/>
  <c r="S1444" i="1" s="1"/>
  <c r="S1445" i="1" s="1"/>
  <c r="S1446" i="1" s="1"/>
  <c r="S1447" i="1" s="1"/>
  <c r="S1448" i="1" s="1"/>
  <c r="S1449" i="1" s="1"/>
  <c r="S1450" i="1" s="1"/>
  <c r="S1451" i="1" s="1"/>
  <c r="S1452" i="1" s="1"/>
  <c r="S1453" i="1" s="1"/>
  <c r="S1454" i="1" s="1"/>
  <c r="S1455" i="1" s="1"/>
  <c r="S1456" i="1" s="1"/>
  <c r="S1457" i="1" s="1"/>
  <c r="S1458" i="1" s="1"/>
  <c r="S1459" i="1" s="1"/>
  <c r="S1460" i="1" s="1"/>
  <c r="S1461" i="1" s="1"/>
  <c r="S1462" i="1" s="1"/>
  <c r="S1463" i="1" s="1"/>
  <c r="S1464" i="1" s="1"/>
  <c r="S1465" i="1" s="1"/>
  <c r="S1466" i="1" s="1"/>
  <c r="S1467" i="1" s="1"/>
  <c r="S1468" i="1" s="1"/>
  <c r="S1469" i="1" s="1"/>
  <c r="S1470" i="1" s="1"/>
  <c r="S1471" i="1" s="1"/>
  <c r="S1472" i="1" s="1"/>
  <c r="S1473" i="1" s="1"/>
  <c r="S1474" i="1" s="1"/>
  <c r="S1475" i="1" s="1"/>
  <c r="S1476" i="1" s="1"/>
  <c r="S1477" i="1" s="1"/>
  <c r="S1478" i="1" s="1"/>
  <c r="S1479" i="1" s="1"/>
  <c r="S1480" i="1" s="1"/>
  <c r="S1481" i="1" s="1"/>
  <c r="S1482" i="1" s="1"/>
  <c r="S1483" i="1" s="1"/>
  <c r="S1484" i="1" s="1"/>
  <c r="S1485" i="1" s="1"/>
  <c r="S1486" i="1" s="1"/>
  <c r="S1487" i="1" s="1"/>
  <c r="S1488" i="1" s="1"/>
  <c r="S1489" i="1" s="1"/>
  <c r="S1490" i="1" s="1"/>
  <c r="S1491" i="1" s="1"/>
  <c r="S1492" i="1" s="1"/>
  <c r="S1493" i="1" s="1"/>
  <c r="S1494" i="1" s="1"/>
  <c r="S1495" i="1" s="1"/>
  <c r="S1496" i="1" s="1"/>
  <c r="S1497" i="1" s="1"/>
  <c r="S1498" i="1" s="1"/>
  <c r="S1499" i="1" s="1"/>
  <c r="S1500" i="1" s="1"/>
  <c r="S1501" i="1" s="1"/>
  <c r="S1502" i="1" s="1"/>
  <c r="S1503" i="1" s="1"/>
  <c r="S1504" i="1" s="1"/>
  <c r="S1505" i="1" s="1"/>
  <c r="S1506" i="1" s="1"/>
  <c r="S1507" i="1" s="1"/>
  <c r="S1508" i="1" s="1"/>
  <c r="S1509" i="1" s="1"/>
  <c r="S1510" i="1" s="1"/>
  <c r="S1511" i="1" s="1"/>
  <c r="S1512" i="1" s="1"/>
  <c r="S1513" i="1" s="1"/>
  <c r="S1514" i="1" s="1"/>
  <c r="S1515" i="1" s="1"/>
  <c r="S1516" i="1" s="1"/>
  <c r="S1517" i="1" s="1"/>
  <c r="S1518" i="1" s="1"/>
  <c r="S1519" i="1" s="1"/>
  <c r="S1520" i="1" s="1"/>
  <c r="S1521" i="1" s="1"/>
  <c r="S1522" i="1" s="1"/>
  <c r="S1523" i="1" s="1"/>
  <c r="S1524" i="1" s="1"/>
  <c r="S1525" i="1" s="1"/>
  <c r="S1526" i="1" s="1"/>
  <c r="S1527" i="1" s="1"/>
  <c r="S1528" i="1" s="1"/>
  <c r="S1529" i="1" s="1"/>
  <c r="S1530" i="1" s="1"/>
  <c r="S1531" i="1" s="1"/>
  <c r="S1532" i="1" s="1"/>
  <c r="S1533" i="1" s="1"/>
  <c r="S1534" i="1" s="1"/>
  <c r="S1535" i="1" s="1"/>
  <c r="S1536" i="1" s="1"/>
  <c r="S1537" i="1" s="1"/>
  <c r="S1538" i="1" s="1"/>
  <c r="S1539" i="1" s="1"/>
  <c r="Q7" i="1"/>
  <c r="Q8" i="1" s="1"/>
  <c r="Q9" i="1" s="1"/>
  <c r="Q10" i="1" s="1"/>
  <c r="Q11" i="1" s="1"/>
  <c r="Q12" i="1" s="1"/>
  <c r="Q13" i="1" s="1"/>
  <c r="Q14" i="1" s="1"/>
  <c r="Q15" i="1" s="1"/>
  <c r="Q16" i="1" s="1"/>
  <c r="Q17" i="1" s="1"/>
  <c r="Q18" i="1" s="1"/>
  <c r="Q19" i="1" s="1"/>
  <c r="Q20" i="1" s="1"/>
  <c r="Q21" i="1" s="1"/>
  <c r="Q22" i="1" s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Q37" i="1" s="1"/>
  <c r="Q38" i="1" s="1"/>
  <c r="Q39" i="1" s="1"/>
  <c r="Q40" i="1" s="1"/>
  <c r="Q41" i="1" s="1"/>
  <c r="Q42" i="1" s="1"/>
  <c r="Q43" i="1" s="1"/>
  <c r="Q44" i="1" s="1"/>
  <c r="Q45" i="1" s="1"/>
  <c r="Q46" i="1" s="1"/>
  <c r="Q47" i="1" s="1"/>
  <c r="Q48" i="1" s="1"/>
  <c r="Q49" i="1" s="1"/>
  <c r="Q50" i="1" s="1"/>
  <c r="Q51" i="1" s="1"/>
  <c r="Q52" i="1" s="1"/>
  <c r="Q53" i="1" s="1"/>
  <c r="Q54" i="1" s="1"/>
  <c r="Q55" i="1" s="1"/>
  <c r="Q56" i="1" s="1"/>
  <c r="Q57" i="1" s="1"/>
  <c r="Q58" i="1" s="1"/>
  <c r="Q59" i="1" s="1"/>
  <c r="Q60" i="1" s="1"/>
  <c r="Q61" i="1" s="1"/>
  <c r="Q62" i="1" s="1"/>
  <c r="Q63" i="1" s="1"/>
  <c r="Q64" i="1" s="1"/>
  <c r="Q65" i="1" s="1"/>
  <c r="Q66" i="1" s="1"/>
  <c r="Q67" i="1" s="1"/>
  <c r="Q68" i="1" s="1"/>
  <c r="Q69" i="1" s="1"/>
  <c r="Q70" i="1" s="1"/>
  <c r="Q71" i="1" s="1"/>
  <c r="Q72" i="1" s="1"/>
  <c r="Q73" i="1" s="1"/>
  <c r="Q74" i="1" s="1"/>
  <c r="Q75" i="1" s="1"/>
  <c r="Q76" i="1" s="1"/>
  <c r="Q77" i="1" s="1"/>
  <c r="Q78" i="1" s="1"/>
  <c r="Q79" i="1" s="1"/>
  <c r="Q80" i="1" s="1"/>
  <c r="Q81" i="1" s="1"/>
  <c r="Q82" i="1" s="1"/>
  <c r="Q83" i="1" s="1"/>
  <c r="Q84" i="1" s="1"/>
  <c r="Q85" i="1" s="1"/>
  <c r="Q86" i="1" s="1"/>
  <c r="Q87" i="1" s="1"/>
  <c r="Q88" i="1" s="1"/>
  <c r="Q89" i="1" s="1"/>
  <c r="Q90" i="1" s="1"/>
  <c r="Q91" i="1" s="1"/>
  <c r="Q92" i="1" s="1"/>
  <c r="Q93" i="1" s="1"/>
  <c r="Q94" i="1" s="1"/>
  <c r="Q95" i="1" s="1"/>
  <c r="Q96" i="1" s="1"/>
  <c r="Q97" i="1" s="1"/>
  <c r="Q98" i="1" s="1"/>
  <c r="Q99" i="1" s="1"/>
  <c r="Q100" i="1" s="1"/>
  <c r="Q101" i="1" s="1"/>
  <c r="Q102" i="1" s="1"/>
  <c r="Q103" i="1" s="1"/>
  <c r="Q104" i="1" s="1"/>
  <c r="Q105" i="1" s="1"/>
  <c r="Q106" i="1" s="1"/>
  <c r="Q107" i="1" s="1"/>
  <c r="Q108" i="1" s="1"/>
  <c r="Q109" i="1" s="1"/>
  <c r="Q110" i="1" s="1"/>
  <c r="Q111" i="1" s="1"/>
  <c r="Q112" i="1" s="1"/>
  <c r="Q113" i="1" s="1"/>
  <c r="Q114" i="1" s="1"/>
  <c r="Q115" i="1" s="1"/>
  <c r="Q116" i="1" s="1"/>
  <c r="Q117" i="1" s="1"/>
  <c r="Q118" i="1" s="1"/>
  <c r="Q119" i="1" s="1"/>
  <c r="Q120" i="1" s="1"/>
  <c r="Q121" i="1" s="1"/>
  <c r="Q122" i="1" s="1"/>
  <c r="Q123" i="1" s="1"/>
  <c r="Q124" i="1" s="1"/>
  <c r="Q125" i="1" s="1"/>
  <c r="Q126" i="1" s="1"/>
  <c r="Q127" i="1" s="1"/>
  <c r="Q128" i="1" s="1"/>
  <c r="Q129" i="1" s="1"/>
  <c r="Q130" i="1" s="1"/>
  <c r="Q131" i="1" s="1"/>
  <c r="Q132" i="1" s="1"/>
  <c r="Q133" i="1" s="1"/>
  <c r="Q134" i="1" s="1"/>
  <c r="Q135" i="1" s="1"/>
  <c r="Q136" i="1" s="1"/>
  <c r="Q137" i="1" s="1"/>
  <c r="Q138" i="1" s="1"/>
  <c r="Q139" i="1" s="1"/>
  <c r="Q140" i="1" s="1"/>
  <c r="Q141" i="1" s="1"/>
  <c r="Q142" i="1" s="1"/>
  <c r="Q143" i="1" s="1"/>
  <c r="Q144" i="1" s="1"/>
  <c r="Q145" i="1" s="1"/>
  <c r="Q146" i="1" s="1"/>
  <c r="Q147" i="1" s="1"/>
  <c r="Q148" i="1" s="1"/>
  <c r="Q149" i="1" s="1"/>
  <c r="Q150" i="1" s="1"/>
  <c r="Q151" i="1" s="1"/>
  <c r="Q152" i="1" s="1"/>
  <c r="Q153" i="1" s="1"/>
  <c r="Q154" i="1" s="1"/>
  <c r="Q155" i="1" s="1"/>
  <c r="Q156" i="1" s="1"/>
  <c r="Q157" i="1" s="1"/>
  <c r="Q158" i="1" s="1"/>
  <c r="Q159" i="1" s="1"/>
  <c r="Q160" i="1" s="1"/>
  <c r="Q161" i="1" s="1"/>
  <c r="Q162" i="1" s="1"/>
  <c r="Q163" i="1" s="1"/>
  <c r="Q164" i="1" s="1"/>
  <c r="Q165" i="1" s="1"/>
  <c r="Q166" i="1" s="1"/>
  <c r="Q167" i="1" s="1"/>
  <c r="Q168" i="1" s="1"/>
  <c r="Q169" i="1" s="1"/>
  <c r="Q170" i="1" s="1"/>
  <c r="Q171" i="1" s="1"/>
  <c r="Q172" i="1" s="1"/>
  <c r="Q173" i="1" s="1"/>
  <c r="Q174" i="1" s="1"/>
  <c r="Q175" i="1" s="1"/>
  <c r="Q176" i="1" s="1"/>
  <c r="Q177" i="1" s="1"/>
  <c r="Q178" i="1" s="1"/>
  <c r="Q179" i="1" s="1"/>
  <c r="Q180" i="1" s="1"/>
  <c r="Q181" i="1" s="1"/>
  <c r="Q182" i="1" s="1"/>
  <c r="Q183" i="1" s="1"/>
  <c r="Q184" i="1" s="1"/>
  <c r="Q185" i="1" s="1"/>
  <c r="Q186" i="1" s="1"/>
  <c r="Q187" i="1" s="1"/>
  <c r="Q188" i="1" s="1"/>
  <c r="Q189" i="1" s="1"/>
  <c r="Q190" i="1" s="1"/>
  <c r="Q191" i="1" s="1"/>
  <c r="Q192" i="1" s="1"/>
  <c r="Q193" i="1" s="1"/>
  <c r="Q194" i="1" s="1"/>
  <c r="Q195" i="1" s="1"/>
  <c r="Q196" i="1" s="1"/>
  <c r="Q197" i="1" s="1"/>
  <c r="Q198" i="1" s="1"/>
  <c r="Q199" i="1" s="1"/>
  <c r="Q200" i="1" s="1"/>
  <c r="Q201" i="1" s="1"/>
  <c r="Q202" i="1" s="1"/>
  <c r="Q203" i="1" s="1"/>
  <c r="Q204" i="1" s="1"/>
  <c r="Q205" i="1" s="1"/>
  <c r="Q206" i="1" s="1"/>
  <c r="Q207" i="1" s="1"/>
  <c r="Q208" i="1" s="1"/>
  <c r="Q209" i="1" s="1"/>
  <c r="Q210" i="1" s="1"/>
  <c r="Q211" i="1" s="1"/>
  <c r="Q212" i="1" s="1"/>
  <c r="Q213" i="1" s="1"/>
  <c r="Q214" i="1" s="1"/>
  <c r="Q215" i="1" s="1"/>
  <c r="Q216" i="1" s="1"/>
  <c r="Q217" i="1" s="1"/>
  <c r="Q218" i="1" s="1"/>
  <c r="Q219" i="1" s="1"/>
  <c r="Q220" i="1" s="1"/>
  <c r="Q221" i="1" s="1"/>
  <c r="Q222" i="1" s="1"/>
  <c r="Q223" i="1" s="1"/>
  <c r="Q224" i="1" s="1"/>
  <c r="Q225" i="1" s="1"/>
  <c r="Q226" i="1" s="1"/>
  <c r="Q227" i="1" s="1"/>
  <c r="Q228" i="1" s="1"/>
  <c r="Q229" i="1" s="1"/>
  <c r="Q230" i="1" s="1"/>
  <c r="Q231" i="1" s="1"/>
  <c r="Q232" i="1" s="1"/>
  <c r="Q233" i="1" s="1"/>
  <c r="Q234" i="1" s="1"/>
  <c r="Q235" i="1" s="1"/>
  <c r="Q236" i="1" s="1"/>
  <c r="Q237" i="1" s="1"/>
  <c r="Q238" i="1" s="1"/>
  <c r="Q239" i="1" s="1"/>
  <c r="Q240" i="1" s="1"/>
  <c r="Q241" i="1" s="1"/>
  <c r="Q242" i="1" s="1"/>
  <c r="Q243" i="1" s="1"/>
  <c r="Q244" i="1" s="1"/>
  <c r="Q245" i="1" s="1"/>
  <c r="Q246" i="1" s="1"/>
  <c r="Q247" i="1" s="1"/>
  <c r="Q248" i="1" s="1"/>
  <c r="Q249" i="1" s="1"/>
  <c r="Q250" i="1" s="1"/>
  <c r="Q251" i="1" s="1"/>
  <c r="Q252" i="1" s="1"/>
  <c r="Q253" i="1" s="1"/>
  <c r="Q254" i="1" s="1"/>
  <c r="Q255" i="1" s="1"/>
  <c r="Q256" i="1" s="1"/>
  <c r="Q257" i="1" s="1"/>
  <c r="Q258" i="1" s="1"/>
  <c r="Q259" i="1" s="1"/>
  <c r="Q260" i="1" s="1"/>
  <c r="Q261" i="1" s="1"/>
  <c r="Q262" i="1" s="1"/>
  <c r="Q263" i="1" s="1"/>
  <c r="Q264" i="1" s="1"/>
  <c r="Q265" i="1" s="1"/>
  <c r="Q266" i="1" s="1"/>
  <c r="Q267" i="1" s="1"/>
  <c r="Q268" i="1" s="1"/>
  <c r="Q269" i="1" s="1"/>
  <c r="Q270" i="1" s="1"/>
  <c r="Q271" i="1" s="1"/>
  <c r="Q272" i="1" s="1"/>
  <c r="Q273" i="1" s="1"/>
  <c r="Q274" i="1" s="1"/>
  <c r="Q275" i="1" s="1"/>
  <c r="Q276" i="1" s="1"/>
  <c r="Q277" i="1" s="1"/>
  <c r="Q278" i="1" s="1"/>
  <c r="Q279" i="1" s="1"/>
  <c r="Q280" i="1" s="1"/>
  <c r="Q281" i="1" s="1"/>
  <c r="Q282" i="1" s="1"/>
  <c r="Q283" i="1" s="1"/>
  <c r="Q284" i="1" s="1"/>
  <c r="Q285" i="1" s="1"/>
  <c r="Q286" i="1" s="1"/>
  <c r="Q287" i="1" s="1"/>
  <c r="Q288" i="1" s="1"/>
  <c r="Q289" i="1" s="1"/>
  <c r="Q290" i="1" s="1"/>
  <c r="Q291" i="1" s="1"/>
  <c r="Q292" i="1" s="1"/>
  <c r="Q293" i="1" s="1"/>
  <c r="Q294" i="1" s="1"/>
  <c r="Q295" i="1" s="1"/>
  <c r="Q296" i="1" s="1"/>
  <c r="Q297" i="1" s="1"/>
  <c r="Q298" i="1" s="1"/>
  <c r="Q299" i="1" s="1"/>
  <c r="Q300" i="1" s="1"/>
  <c r="Q301" i="1" s="1"/>
  <c r="Q302" i="1" s="1"/>
  <c r="Q303" i="1" s="1"/>
  <c r="Q304" i="1" s="1"/>
  <c r="Q305" i="1" s="1"/>
  <c r="Q306" i="1" s="1"/>
  <c r="Q307" i="1" s="1"/>
  <c r="Q308" i="1" s="1"/>
  <c r="Q309" i="1" s="1"/>
  <c r="Q310" i="1" s="1"/>
  <c r="Q311" i="1" s="1"/>
  <c r="Q312" i="1" s="1"/>
  <c r="Q313" i="1" s="1"/>
  <c r="Q314" i="1" s="1"/>
  <c r="Q315" i="1" s="1"/>
  <c r="Q316" i="1" s="1"/>
  <c r="Q317" i="1" s="1"/>
  <c r="Q318" i="1" s="1"/>
  <c r="Q319" i="1" s="1"/>
  <c r="Q320" i="1" s="1"/>
  <c r="Q321" i="1" s="1"/>
  <c r="Q322" i="1" s="1"/>
  <c r="Q323" i="1" s="1"/>
  <c r="Q324" i="1" s="1"/>
  <c r="Q325" i="1" s="1"/>
  <c r="Q326" i="1" s="1"/>
  <c r="Q327" i="1" s="1"/>
  <c r="Q328" i="1" s="1"/>
  <c r="Q329" i="1" s="1"/>
  <c r="Q330" i="1" s="1"/>
  <c r="Q331" i="1" s="1"/>
  <c r="Q332" i="1" s="1"/>
  <c r="Q333" i="1" s="1"/>
  <c r="Q334" i="1" s="1"/>
  <c r="Q335" i="1" s="1"/>
  <c r="Q336" i="1" s="1"/>
  <c r="Q337" i="1" s="1"/>
  <c r="Q338" i="1" s="1"/>
  <c r="Q339" i="1" s="1"/>
  <c r="Q340" i="1" s="1"/>
  <c r="Q341" i="1" s="1"/>
  <c r="Q342" i="1" s="1"/>
  <c r="Q343" i="1" s="1"/>
  <c r="Q344" i="1" s="1"/>
  <c r="Q345" i="1" s="1"/>
  <c r="Q346" i="1" s="1"/>
  <c r="Q347" i="1" s="1"/>
  <c r="Q348" i="1" s="1"/>
  <c r="Q349" i="1" s="1"/>
  <c r="Q350" i="1" s="1"/>
  <c r="Q351" i="1" s="1"/>
  <c r="Q352" i="1" s="1"/>
  <c r="Q353" i="1" s="1"/>
  <c r="Q354" i="1" s="1"/>
  <c r="Q355" i="1" s="1"/>
  <c r="Q356" i="1" s="1"/>
  <c r="Q357" i="1" s="1"/>
  <c r="Q358" i="1" s="1"/>
  <c r="Q359" i="1" s="1"/>
  <c r="Q360" i="1" s="1"/>
  <c r="Q361" i="1" s="1"/>
  <c r="Q362" i="1" s="1"/>
  <c r="Q363" i="1" s="1"/>
  <c r="Q364" i="1" s="1"/>
  <c r="Q365" i="1" s="1"/>
  <c r="Q366" i="1" s="1"/>
  <c r="Q367" i="1" s="1"/>
  <c r="Q368" i="1" s="1"/>
  <c r="Q369" i="1" s="1"/>
  <c r="Q370" i="1" s="1"/>
  <c r="Q371" i="1" s="1"/>
  <c r="Q372" i="1" s="1"/>
  <c r="Q373" i="1" s="1"/>
  <c r="Q374" i="1" s="1"/>
  <c r="Q375" i="1" s="1"/>
  <c r="Q376" i="1" s="1"/>
  <c r="Q377" i="1" s="1"/>
  <c r="Q378" i="1" s="1"/>
  <c r="Q379" i="1" s="1"/>
  <c r="Q380" i="1" s="1"/>
  <c r="Q381" i="1" s="1"/>
  <c r="Q382" i="1" s="1"/>
  <c r="Q383" i="1" s="1"/>
  <c r="Q384" i="1" s="1"/>
  <c r="Q385" i="1" s="1"/>
  <c r="Q386" i="1" s="1"/>
  <c r="Q387" i="1" s="1"/>
  <c r="Q388" i="1" s="1"/>
  <c r="Q389" i="1" s="1"/>
  <c r="Q390" i="1" s="1"/>
  <c r="Q391" i="1" s="1"/>
  <c r="Q392" i="1" s="1"/>
  <c r="Q393" i="1" s="1"/>
  <c r="Q394" i="1" s="1"/>
  <c r="Q395" i="1" s="1"/>
  <c r="Q396" i="1" s="1"/>
  <c r="Q397" i="1" s="1"/>
  <c r="Q398" i="1" s="1"/>
  <c r="Q399" i="1" s="1"/>
  <c r="Q400" i="1" s="1"/>
  <c r="Q401" i="1" s="1"/>
  <c r="Q402" i="1" s="1"/>
  <c r="Q403" i="1" s="1"/>
  <c r="Q404" i="1" s="1"/>
  <c r="Q405" i="1" s="1"/>
  <c r="Q406" i="1" s="1"/>
  <c r="Q407" i="1" s="1"/>
  <c r="Q408" i="1" s="1"/>
  <c r="Q409" i="1" s="1"/>
  <c r="Q410" i="1" s="1"/>
  <c r="Q411" i="1" s="1"/>
  <c r="Q412" i="1" s="1"/>
  <c r="Q413" i="1" s="1"/>
  <c r="Q414" i="1" s="1"/>
  <c r="Q415" i="1" s="1"/>
  <c r="Q416" i="1" s="1"/>
  <c r="Q417" i="1" s="1"/>
  <c r="Q418" i="1" s="1"/>
  <c r="Q419" i="1" s="1"/>
  <c r="Q420" i="1" s="1"/>
  <c r="Q421" i="1" s="1"/>
  <c r="Q422" i="1" s="1"/>
  <c r="Q423" i="1" s="1"/>
  <c r="Q424" i="1" s="1"/>
  <c r="Q425" i="1" s="1"/>
  <c r="Q426" i="1" s="1"/>
  <c r="Q427" i="1" s="1"/>
  <c r="Q428" i="1" s="1"/>
  <c r="Q429" i="1" s="1"/>
  <c r="Q430" i="1" s="1"/>
  <c r="Q431" i="1" s="1"/>
  <c r="Q432" i="1" s="1"/>
  <c r="Q433" i="1" s="1"/>
  <c r="Q434" i="1" s="1"/>
  <c r="Q435" i="1" s="1"/>
  <c r="Q436" i="1" s="1"/>
  <c r="Q437" i="1" s="1"/>
  <c r="Q438" i="1" s="1"/>
  <c r="Q439" i="1" s="1"/>
  <c r="Q440" i="1" s="1"/>
  <c r="Q441" i="1" s="1"/>
  <c r="Q442" i="1" s="1"/>
  <c r="Q443" i="1" s="1"/>
  <c r="Q444" i="1" s="1"/>
  <c r="Q445" i="1" s="1"/>
  <c r="Q446" i="1" s="1"/>
  <c r="Q447" i="1" s="1"/>
  <c r="Q448" i="1" s="1"/>
  <c r="Q449" i="1" s="1"/>
  <c r="Q450" i="1" s="1"/>
  <c r="Q451" i="1" s="1"/>
  <c r="Q452" i="1" s="1"/>
  <c r="Q453" i="1" s="1"/>
  <c r="Q454" i="1" s="1"/>
  <c r="Q455" i="1" s="1"/>
  <c r="Q456" i="1" s="1"/>
  <c r="Q457" i="1" s="1"/>
  <c r="Q458" i="1" s="1"/>
  <c r="Q459" i="1" s="1"/>
  <c r="Q460" i="1" s="1"/>
  <c r="Q461" i="1" s="1"/>
  <c r="Q462" i="1" s="1"/>
  <c r="Q463" i="1" s="1"/>
  <c r="Q464" i="1" s="1"/>
  <c r="Q465" i="1" s="1"/>
  <c r="Q466" i="1" s="1"/>
  <c r="Q467" i="1" s="1"/>
  <c r="Q468" i="1" s="1"/>
  <c r="Q469" i="1" s="1"/>
  <c r="Q470" i="1" s="1"/>
  <c r="Q471" i="1" s="1"/>
  <c r="Q472" i="1" s="1"/>
  <c r="Q473" i="1" s="1"/>
  <c r="Q474" i="1" s="1"/>
  <c r="Q475" i="1" s="1"/>
  <c r="Q476" i="1" s="1"/>
  <c r="Q477" i="1" s="1"/>
  <c r="Q478" i="1" s="1"/>
  <c r="Q479" i="1" s="1"/>
  <c r="Q480" i="1" s="1"/>
  <c r="Q481" i="1" s="1"/>
  <c r="Q482" i="1" s="1"/>
  <c r="Q483" i="1" s="1"/>
  <c r="Q484" i="1" s="1"/>
  <c r="Q485" i="1" s="1"/>
  <c r="Q486" i="1" s="1"/>
  <c r="Q487" i="1" s="1"/>
  <c r="Q488" i="1" s="1"/>
  <c r="Q489" i="1" s="1"/>
  <c r="Q490" i="1" s="1"/>
  <c r="Q491" i="1" s="1"/>
  <c r="Q492" i="1" s="1"/>
  <c r="Q493" i="1" s="1"/>
  <c r="Q494" i="1" s="1"/>
  <c r="Q495" i="1" s="1"/>
  <c r="Q496" i="1" s="1"/>
  <c r="Q497" i="1" s="1"/>
  <c r="Q498" i="1" s="1"/>
  <c r="Q499" i="1" s="1"/>
  <c r="Q500" i="1" s="1"/>
  <c r="Q501" i="1" s="1"/>
  <c r="Q502" i="1" s="1"/>
  <c r="Q503" i="1" s="1"/>
  <c r="Q504" i="1" s="1"/>
  <c r="Q505" i="1" s="1"/>
  <c r="Q506" i="1" s="1"/>
  <c r="Q507" i="1" s="1"/>
  <c r="Q508" i="1" s="1"/>
  <c r="Q509" i="1" s="1"/>
  <c r="Q510" i="1" s="1"/>
  <c r="Q511" i="1" s="1"/>
  <c r="Q512" i="1" s="1"/>
  <c r="Q513" i="1" s="1"/>
  <c r="Q514" i="1" s="1"/>
  <c r="Q515" i="1" s="1"/>
  <c r="Q516" i="1" s="1"/>
  <c r="Q517" i="1" s="1"/>
  <c r="Q518" i="1" s="1"/>
  <c r="Q519" i="1" s="1"/>
  <c r="Q520" i="1" s="1"/>
  <c r="Q521" i="1" s="1"/>
  <c r="Q522" i="1" s="1"/>
  <c r="Q523" i="1" s="1"/>
  <c r="Q524" i="1" s="1"/>
  <c r="Q525" i="1" s="1"/>
  <c r="Q526" i="1" s="1"/>
  <c r="Q527" i="1" s="1"/>
  <c r="Q528" i="1" s="1"/>
  <c r="Q529" i="1" s="1"/>
  <c r="Q530" i="1" s="1"/>
  <c r="Q531" i="1" s="1"/>
  <c r="Q532" i="1" s="1"/>
  <c r="Q533" i="1" s="1"/>
  <c r="Q534" i="1" s="1"/>
  <c r="Q535" i="1" s="1"/>
  <c r="Q536" i="1" s="1"/>
  <c r="Q537" i="1" s="1"/>
  <c r="Q538" i="1" s="1"/>
  <c r="Q539" i="1" s="1"/>
  <c r="Q540" i="1" s="1"/>
  <c r="Q541" i="1" s="1"/>
  <c r="Q542" i="1" s="1"/>
  <c r="Q543" i="1" s="1"/>
  <c r="Q544" i="1" s="1"/>
  <c r="Q545" i="1" s="1"/>
  <c r="Q546" i="1" s="1"/>
  <c r="Q547" i="1" s="1"/>
  <c r="Q548" i="1" s="1"/>
  <c r="Q549" i="1" s="1"/>
  <c r="Q550" i="1" s="1"/>
  <c r="Q551" i="1" s="1"/>
  <c r="Q552" i="1" s="1"/>
  <c r="Q553" i="1" s="1"/>
  <c r="Q554" i="1" s="1"/>
  <c r="Q555" i="1" s="1"/>
  <c r="Q556" i="1" s="1"/>
  <c r="Q557" i="1" s="1"/>
  <c r="Q558" i="1" s="1"/>
  <c r="Q559" i="1" s="1"/>
  <c r="Q560" i="1" s="1"/>
  <c r="Q561" i="1" s="1"/>
  <c r="Q562" i="1" s="1"/>
  <c r="Q563" i="1" s="1"/>
  <c r="Q564" i="1" s="1"/>
  <c r="Q565" i="1" s="1"/>
  <c r="Q566" i="1" s="1"/>
  <c r="Q567" i="1" s="1"/>
  <c r="Q568" i="1" s="1"/>
  <c r="Q569" i="1" s="1"/>
  <c r="Q570" i="1" s="1"/>
  <c r="Q571" i="1" s="1"/>
  <c r="Q572" i="1" s="1"/>
  <c r="Q573" i="1" s="1"/>
  <c r="Q574" i="1" s="1"/>
  <c r="Q575" i="1" s="1"/>
  <c r="Q576" i="1" s="1"/>
  <c r="Q577" i="1" s="1"/>
  <c r="Q578" i="1" s="1"/>
  <c r="Q579" i="1" s="1"/>
  <c r="Q580" i="1" s="1"/>
  <c r="Q581" i="1" s="1"/>
  <c r="Q582" i="1" s="1"/>
  <c r="Q583" i="1" s="1"/>
  <c r="Q584" i="1" s="1"/>
  <c r="Q585" i="1" s="1"/>
  <c r="Q586" i="1" s="1"/>
  <c r="Q587" i="1" s="1"/>
  <c r="Q588" i="1" s="1"/>
  <c r="Q589" i="1" s="1"/>
  <c r="Q590" i="1" s="1"/>
  <c r="Q591" i="1" s="1"/>
  <c r="Q592" i="1" s="1"/>
  <c r="Q593" i="1" s="1"/>
  <c r="Q594" i="1" s="1"/>
  <c r="Q595" i="1" s="1"/>
  <c r="Q596" i="1" s="1"/>
  <c r="Q597" i="1" s="1"/>
  <c r="Q598" i="1" s="1"/>
  <c r="Q599" i="1" s="1"/>
  <c r="Q600" i="1" s="1"/>
  <c r="Q601" i="1" s="1"/>
  <c r="Q602" i="1" s="1"/>
  <c r="Q603" i="1" s="1"/>
  <c r="Q604" i="1" s="1"/>
  <c r="Q605" i="1" s="1"/>
  <c r="Q606" i="1" s="1"/>
  <c r="Q607" i="1" s="1"/>
  <c r="Q608" i="1" s="1"/>
  <c r="Q609" i="1" s="1"/>
  <c r="Q610" i="1" s="1"/>
  <c r="Q611" i="1" s="1"/>
  <c r="Q612" i="1" s="1"/>
  <c r="Q613" i="1" s="1"/>
  <c r="Q614" i="1" s="1"/>
  <c r="Q615" i="1" s="1"/>
  <c r="Q616" i="1" s="1"/>
  <c r="Q617" i="1" s="1"/>
  <c r="Q618" i="1" s="1"/>
  <c r="Q619" i="1" s="1"/>
  <c r="Q620" i="1" s="1"/>
  <c r="Q621" i="1" s="1"/>
  <c r="Q622" i="1" s="1"/>
  <c r="Q623" i="1" s="1"/>
  <c r="Q624" i="1" s="1"/>
  <c r="Q625" i="1" s="1"/>
  <c r="Q626" i="1" s="1"/>
  <c r="Q627" i="1" s="1"/>
  <c r="Q628" i="1" s="1"/>
  <c r="Q629" i="1" s="1"/>
  <c r="Q630" i="1" s="1"/>
  <c r="Q631" i="1" s="1"/>
  <c r="Q632" i="1" s="1"/>
  <c r="Q633" i="1" s="1"/>
  <c r="Q634" i="1" s="1"/>
  <c r="Q635" i="1" s="1"/>
  <c r="Q636" i="1" s="1"/>
  <c r="Q637" i="1" s="1"/>
  <c r="Q638" i="1" s="1"/>
  <c r="Q639" i="1" s="1"/>
  <c r="Q640" i="1" s="1"/>
  <c r="Q641" i="1" s="1"/>
  <c r="Q642" i="1" s="1"/>
  <c r="Q643" i="1" s="1"/>
  <c r="Q644" i="1" s="1"/>
  <c r="Q645" i="1" s="1"/>
  <c r="Q646" i="1" s="1"/>
  <c r="Q647" i="1" s="1"/>
  <c r="Q648" i="1" s="1"/>
  <c r="Q649" i="1" s="1"/>
  <c r="Q650" i="1" s="1"/>
  <c r="Q651" i="1" s="1"/>
  <c r="Q652" i="1" s="1"/>
  <c r="Q653" i="1" s="1"/>
  <c r="Q654" i="1" s="1"/>
  <c r="Q655" i="1" s="1"/>
  <c r="Q656" i="1" s="1"/>
  <c r="Q657" i="1" s="1"/>
  <c r="Q658" i="1" s="1"/>
  <c r="Q659" i="1" s="1"/>
  <c r="Q660" i="1" s="1"/>
  <c r="Q661" i="1" s="1"/>
  <c r="Q662" i="1" s="1"/>
  <c r="Q663" i="1" s="1"/>
  <c r="Q664" i="1" s="1"/>
  <c r="Q665" i="1" s="1"/>
  <c r="Q666" i="1" s="1"/>
  <c r="Q667" i="1" s="1"/>
  <c r="Q668" i="1" s="1"/>
  <c r="Q669" i="1" s="1"/>
  <c r="Q670" i="1" s="1"/>
  <c r="Q671" i="1" s="1"/>
  <c r="Q672" i="1" s="1"/>
  <c r="Q673" i="1" s="1"/>
  <c r="Q674" i="1" s="1"/>
  <c r="Q675" i="1" s="1"/>
  <c r="Q676" i="1" s="1"/>
  <c r="Q677" i="1" s="1"/>
  <c r="Q678" i="1" s="1"/>
  <c r="Q679" i="1" s="1"/>
  <c r="Q680" i="1" s="1"/>
  <c r="Q681" i="1" s="1"/>
  <c r="Q682" i="1" s="1"/>
  <c r="Q683" i="1" s="1"/>
  <c r="Q684" i="1" s="1"/>
  <c r="Q685" i="1" s="1"/>
  <c r="Q686" i="1" s="1"/>
  <c r="Q687" i="1" s="1"/>
  <c r="Q688" i="1" s="1"/>
  <c r="Q689" i="1" s="1"/>
  <c r="Q690" i="1" s="1"/>
  <c r="Q691" i="1" s="1"/>
  <c r="Q692" i="1" s="1"/>
  <c r="Q693" i="1" s="1"/>
  <c r="Q694" i="1" s="1"/>
  <c r="Q695" i="1" s="1"/>
  <c r="Q696" i="1" s="1"/>
  <c r="Q697" i="1" s="1"/>
  <c r="Q698" i="1" s="1"/>
  <c r="Q699" i="1" s="1"/>
  <c r="Q700" i="1" s="1"/>
  <c r="Q701" i="1" s="1"/>
  <c r="Q702" i="1" s="1"/>
  <c r="Q703" i="1" s="1"/>
  <c r="Q704" i="1" s="1"/>
  <c r="Q705" i="1" s="1"/>
  <c r="Q706" i="1" s="1"/>
  <c r="Q707" i="1" s="1"/>
  <c r="Q708" i="1" s="1"/>
  <c r="Q709" i="1" s="1"/>
  <c r="Q710" i="1" s="1"/>
  <c r="Q711" i="1" s="1"/>
  <c r="Q712" i="1" s="1"/>
  <c r="Q713" i="1" s="1"/>
  <c r="Q714" i="1" s="1"/>
  <c r="Q715" i="1" s="1"/>
  <c r="Q716" i="1" s="1"/>
  <c r="Q717" i="1" s="1"/>
  <c r="Q718" i="1" s="1"/>
  <c r="Q719" i="1" s="1"/>
  <c r="Q720" i="1" s="1"/>
  <c r="Q721" i="1" s="1"/>
  <c r="Q722" i="1" s="1"/>
  <c r="Q723" i="1" s="1"/>
  <c r="Q724" i="1" s="1"/>
  <c r="Q725" i="1" s="1"/>
  <c r="Q726" i="1" s="1"/>
  <c r="Q727" i="1" s="1"/>
  <c r="Q728" i="1" s="1"/>
  <c r="Q729" i="1" s="1"/>
  <c r="Q730" i="1" s="1"/>
  <c r="Q731" i="1" s="1"/>
  <c r="Q732" i="1" s="1"/>
  <c r="Q733" i="1" s="1"/>
  <c r="Q734" i="1" s="1"/>
  <c r="Q735" i="1" s="1"/>
  <c r="Q736" i="1" s="1"/>
  <c r="Q737" i="1" s="1"/>
  <c r="Q738" i="1" s="1"/>
  <c r="Q739" i="1" s="1"/>
  <c r="Q740" i="1" s="1"/>
  <c r="Q741" i="1" s="1"/>
  <c r="Q742" i="1" s="1"/>
  <c r="Q743" i="1" s="1"/>
  <c r="Q744" i="1" s="1"/>
  <c r="Q745" i="1" s="1"/>
  <c r="Q746" i="1" s="1"/>
  <c r="Q747" i="1" s="1"/>
  <c r="Q748" i="1" s="1"/>
  <c r="Q749" i="1" s="1"/>
  <c r="Q750" i="1" s="1"/>
  <c r="Q751" i="1" s="1"/>
  <c r="Q752" i="1" s="1"/>
  <c r="Q753" i="1" s="1"/>
  <c r="Q754" i="1" s="1"/>
  <c r="Q755" i="1" s="1"/>
  <c r="Q756" i="1" s="1"/>
  <c r="Q757" i="1" s="1"/>
  <c r="Q758" i="1" s="1"/>
  <c r="Q759" i="1" s="1"/>
  <c r="Q760" i="1" s="1"/>
  <c r="Q761" i="1" s="1"/>
  <c r="Q762" i="1" s="1"/>
  <c r="Q763" i="1" s="1"/>
  <c r="Q764" i="1" s="1"/>
  <c r="Q765" i="1" s="1"/>
  <c r="Q766" i="1" s="1"/>
  <c r="Q767" i="1" s="1"/>
  <c r="Q768" i="1" s="1"/>
  <c r="Q769" i="1" s="1"/>
  <c r="Q770" i="1" s="1"/>
  <c r="Q771" i="1" s="1"/>
  <c r="Q772" i="1" s="1"/>
  <c r="Q773" i="1" s="1"/>
  <c r="Q774" i="1" s="1"/>
  <c r="Q775" i="1" s="1"/>
  <c r="Q776" i="1" s="1"/>
  <c r="Q777" i="1" s="1"/>
  <c r="Q778" i="1" s="1"/>
  <c r="Q779" i="1" s="1"/>
  <c r="Q780" i="1" s="1"/>
  <c r="Q781" i="1" s="1"/>
  <c r="Q782" i="1" s="1"/>
  <c r="Q783" i="1" s="1"/>
  <c r="Q784" i="1" s="1"/>
  <c r="Q785" i="1" s="1"/>
  <c r="Q786" i="1" s="1"/>
  <c r="Q787" i="1" s="1"/>
  <c r="Q788" i="1" s="1"/>
  <c r="Q789" i="1" s="1"/>
  <c r="Q790" i="1" s="1"/>
  <c r="Q791" i="1" s="1"/>
  <c r="Q792" i="1" s="1"/>
  <c r="Q793" i="1" s="1"/>
  <c r="Q794" i="1" s="1"/>
  <c r="Q795" i="1" s="1"/>
  <c r="Q796" i="1" s="1"/>
  <c r="Q797" i="1" s="1"/>
  <c r="Q798" i="1" s="1"/>
  <c r="Q799" i="1" s="1"/>
  <c r="Q800" i="1" s="1"/>
  <c r="Q801" i="1" s="1"/>
  <c r="Q802" i="1" s="1"/>
  <c r="Q803" i="1" s="1"/>
  <c r="Q804" i="1" s="1"/>
  <c r="Q805" i="1" s="1"/>
  <c r="Q806" i="1" s="1"/>
  <c r="Q807" i="1" s="1"/>
  <c r="Q808" i="1" s="1"/>
  <c r="Q809" i="1" s="1"/>
  <c r="Q810" i="1" s="1"/>
  <c r="Q811" i="1" s="1"/>
  <c r="Q812" i="1" s="1"/>
  <c r="Q813" i="1" s="1"/>
  <c r="Q814" i="1" s="1"/>
  <c r="Q815" i="1" s="1"/>
  <c r="Q816" i="1" s="1"/>
  <c r="Q817" i="1" s="1"/>
  <c r="Q818" i="1" s="1"/>
  <c r="Q819" i="1" s="1"/>
  <c r="Q820" i="1" s="1"/>
  <c r="Q821" i="1" s="1"/>
  <c r="Q822" i="1" s="1"/>
  <c r="Q823" i="1" s="1"/>
  <c r="Q824" i="1" s="1"/>
  <c r="Q825" i="1" s="1"/>
  <c r="Q826" i="1" s="1"/>
  <c r="Q827" i="1" s="1"/>
  <c r="Q828" i="1" s="1"/>
  <c r="Q829" i="1" s="1"/>
  <c r="Q830" i="1" s="1"/>
  <c r="Q831" i="1" s="1"/>
  <c r="Q832" i="1" s="1"/>
  <c r="Q833" i="1" s="1"/>
  <c r="Q834" i="1" s="1"/>
  <c r="Q835" i="1" s="1"/>
  <c r="Q836" i="1" s="1"/>
  <c r="Q837" i="1" s="1"/>
  <c r="Q838" i="1" s="1"/>
  <c r="Q839" i="1" s="1"/>
  <c r="Q840" i="1" s="1"/>
  <c r="Q841" i="1" s="1"/>
  <c r="Q842" i="1" s="1"/>
  <c r="Q843" i="1" s="1"/>
  <c r="Q844" i="1" s="1"/>
  <c r="Q845" i="1" s="1"/>
  <c r="Q846" i="1" s="1"/>
  <c r="Q847" i="1" s="1"/>
  <c r="Q848" i="1" s="1"/>
  <c r="Q849" i="1" s="1"/>
  <c r="Q850" i="1" s="1"/>
  <c r="Q851" i="1" s="1"/>
  <c r="Q852" i="1" s="1"/>
  <c r="Q853" i="1" s="1"/>
  <c r="Q854" i="1" s="1"/>
  <c r="Q855" i="1" s="1"/>
  <c r="Q856" i="1" s="1"/>
  <c r="Q857" i="1" s="1"/>
  <c r="Q858" i="1" s="1"/>
  <c r="Q859" i="1" s="1"/>
  <c r="Q860" i="1" s="1"/>
  <c r="Q861" i="1" s="1"/>
  <c r="Q862" i="1" s="1"/>
  <c r="Q863" i="1" s="1"/>
  <c r="Q864" i="1" s="1"/>
  <c r="Q865" i="1" s="1"/>
  <c r="Q866" i="1" s="1"/>
  <c r="Q867" i="1" s="1"/>
  <c r="Q868" i="1" s="1"/>
  <c r="Q869" i="1" s="1"/>
  <c r="Q870" i="1" s="1"/>
  <c r="Q871" i="1" s="1"/>
  <c r="Q872" i="1" s="1"/>
  <c r="Q873" i="1" s="1"/>
  <c r="Q874" i="1" s="1"/>
  <c r="Q875" i="1" s="1"/>
  <c r="Q876" i="1" s="1"/>
  <c r="Q877" i="1" s="1"/>
  <c r="Q878" i="1" s="1"/>
  <c r="Q879" i="1" s="1"/>
  <c r="Q880" i="1" s="1"/>
  <c r="Q881" i="1" s="1"/>
  <c r="Q882" i="1" s="1"/>
  <c r="Q883" i="1" s="1"/>
  <c r="Q884" i="1" s="1"/>
  <c r="Q885" i="1" s="1"/>
  <c r="Q886" i="1" s="1"/>
  <c r="Q887" i="1" s="1"/>
  <c r="Q888" i="1" s="1"/>
  <c r="Q889" i="1" s="1"/>
  <c r="Q890" i="1" s="1"/>
  <c r="Q891" i="1" s="1"/>
  <c r="Q892" i="1" s="1"/>
  <c r="Q893" i="1" s="1"/>
  <c r="Q894" i="1" s="1"/>
  <c r="Q895" i="1" s="1"/>
  <c r="Q896" i="1" s="1"/>
  <c r="Q897" i="1" s="1"/>
  <c r="Q898" i="1" s="1"/>
  <c r="Q899" i="1" s="1"/>
  <c r="Q900" i="1" s="1"/>
  <c r="Q901" i="1" s="1"/>
  <c r="Q902" i="1" s="1"/>
  <c r="Q903" i="1" s="1"/>
  <c r="Q904" i="1" s="1"/>
  <c r="Q905" i="1" s="1"/>
  <c r="Q906" i="1" s="1"/>
  <c r="Q907" i="1" s="1"/>
  <c r="Q908" i="1" s="1"/>
  <c r="Q909" i="1" s="1"/>
  <c r="Q910" i="1" s="1"/>
  <c r="Q911" i="1" s="1"/>
  <c r="Q912" i="1" s="1"/>
  <c r="Q913" i="1" s="1"/>
  <c r="Q914" i="1" s="1"/>
  <c r="Q915" i="1" s="1"/>
  <c r="Q916" i="1" s="1"/>
  <c r="Q917" i="1" s="1"/>
  <c r="Q918" i="1" s="1"/>
  <c r="Q919" i="1" s="1"/>
  <c r="Q920" i="1" s="1"/>
  <c r="Q921" i="1" s="1"/>
  <c r="Q922" i="1" s="1"/>
  <c r="Q923" i="1" s="1"/>
  <c r="Q924" i="1" s="1"/>
  <c r="Q925" i="1" s="1"/>
  <c r="Q926" i="1" s="1"/>
  <c r="Q927" i="1" s="1"/>
  <c r="Q928" i="1" s="1"/>
  <c r="Q929" i="1" s="1"/>
  <c r="Q930" i="1" s="1"/>
  <c r="Q931" i="1" s="1"/>
  <c r="Q932" i="1" s="1"/>
  <c r="Q933" i="1" s="1"/>
  <c r="Q934" i="1" s="1"/>
  <c r="Q935" i="1" s="1"/>
  <c r="Q936" i="1" s="1"/>
  <c r="Q937" i="1" s="1"/>
  <c r="Q938" i="1" s="1"/>
  <c r="Q939" i="1" s="1"/>
  <c r="Q940" i="1" s="1"/>
  <c r="Q941" i="1" s="1"/>
  <c r="Q942" i="1" s="1"/>
  <c r="Q943" i="1" s="1"/>
  <c r="Q944" i="1" s="1"/>
  <c r="Q945" i="1" s="1"/>
  <c r="Q946" i="1" s="1"/>
  <c r="Q947" i="1" s="1"/>
  <c r="Q948" i="1" s="1"/>
  <c r="Q949" i="1" s="1"/>
  <c r="Q950" i="1" s="1"/>
  <c r="Q951" i="1" s="1"/>
  <c r="Q952" i="1" s="1"/>
  <c r="Q953" i="1" s="1"/>
  <c r="Q954" i="1" s="1"/>
  <c r="Q955" i="1" s="1"/>
  <c r="Q956" i="1" s="1"/>
  <c r="Q957" i="1" s="1"/>
  <c r="Q958" i="1" s="1"/>
  <c r="Q959" i="1" s="1"/>
  <c r="Q960" i="1" s="1"/>
  <c r="Q961" i="1" s="1"/>
  <c r="Q962" i="1" s="1"/>
  <c r="Q963" i="1" s="1"/>
  <c r="Q964" i="1" s="1"/>
  <c r="Q965" i="1" s="1"/>
  <c r="Q966" i="1" s="1"/>
  <c r="Q967" i="1" s="1"/>
  <c r="Q968" i="1" s="1"/>
  <c r="Q969" i="1" s="1"/>
  <c r="Q970" i="1" s="1"/>
  <c r="Q971" i="1" s="1"/>
  <c r="Q972" i="1" s="1"/>
  <c r="Q973" i="1" s="1"/>
  <c r="Q974" i="1" s="1"/>
  <c r="Q975" i="1" s="1"/>
  <c r="Q976" i="1" s="1"/>
  <c r="Q977" i="1" s="1"/>
  <c r="Q978" i="1" s="1"/>
  <c r="Q979" i="1" s="1"/>
  <c r="Q980" i="1" s="1"/>
  <c r="Q981" i="1" s="1"/>
  <c r="Q982" i="1" s="1"/>
  <c r="Q983" i="1" s="1"/>
  <c r="Q984" i="1" s="1"/>
  <c r="Q985" i="1" s="1"/>
  <c r="Q986" i="1" s="1"/>
  <c r="Q987" i="1" s="1"/>
  <c r="Q988" i="1" s="1"/>
  <c r="Q989" i="1" s="1"/>
  <c r="Q990" i="1" s="1"/>
  <c r="Q991" i="1" s="1"/>
  <c r="Q992" i="1" s="1"/>
  <c r="Q993" i="1" s="1"/>
  <c r="Q994" i="1" s="1"/>
  <c r="Q995" i="1" s="1"/>
  <c r="Q996" i="1" s="1"/>
  <c r="Q997" i="1" s="1"/>
  <c r="Q998" i="1" s="1"/>
  <c r="Q999" i="1" s="1"/>
  <c r="Q1000" i="1" s="1"/>
  <c r="Q1001" i="1" s="1"/>
  <c r="Q1002" i="1" s="1"/>
  <c r="Q1003" i="1" s="1"/>
  <c r="Q1004" i="1" s="1"/>
  <c r="Q1005" i="1" s="1"/>
  <c r="Q1006" i="1" s="1"/>
  <c r="Q1007" i="1" s="1"/>
  <c r="Q1008" i="1" s="1"/>
  <c r="Q1009" i="1" s="1"/>
  <c r="Q1010" i="1" s="1"/>
  <c r="Q1011" i="1" s="1"/>
  <c r="Q1012" i="1" s="1"/>
  <c r="Q1013" i="1" s="1"/>
  <c r="Q1014" i="1" s="1"/>
  <c r="Q1015" i="1" s="1"/>
  <c r="Q1016" i="1" s="1"/>
  <c r="Q1017" i="1" s="1"/>
  <c r="Q1018" i="1" s="1"/>
  <c r="Q1019" i="1" s="1"/>
  <c r="Q1020" i="1" s="1"/>
  <c r="Q1021" i="1" s="1"/>
  <c r="Q1022" i="1" s="1"/>
  <c r="Q1023" i="1" s="1"/>
  <c r="Q1024" i="1" s="1"/>
  <c r="Q1025" i="1" s="1"/>
  <c r="Q1026" i="1" s="1"/>
  <c r="Q1027" i="1" s="1"/>
  <c r="Q1028" i="1" s="1"/>
  <c r="Q1029" i="1" s="1"/>
  <c r="Q1030" i="1" s="1"/>
  <c r="Q1031" i="1" s="1"/>
  <c r="Q1032" i="1" s="1"/>
  <c r="Q1033" i="1" s="1"/>
  <c r="Q1034" i="1" s="1"/>
  <c r="Q1035" i="1" s="1"/>
  <c r="Q1036" i="1" s="1"/>
  <c r="Q1037" i="1" s="1"/>
  <c r="Q1038" i="1" s="1"/>
  <c r="Q1039" i="1" s="1"/>
  <c r="Q1040" i="1" s="1"/>
  <c r="Q1041" i="1" s="1"/>
  <c r="Q1042" i="1" s="1"/>
  <c r="Q1043" i="1" s="1"/>
  <c r="Q1044" i="1" s="1"/>
  <c r="Q1045" i="1" s="1"/>
  <c r="Q1046" i="1" s="1"/>
  <c r="Q1047" i="1" s="1"/>
  <c r="Q1048" i="1" s="1"/>
  <c r="Q1049" i="1" s="1"/>
  <c r="Q1050" i="1" s="1"/>
  <c r="Q1051" i="1" s="1"/>
  <c r="Q1052" i="1" s="1"/>
  <c r="Q1053" i="1" s="1"/>
  <c r="Q1054" i="1" s="1"/>
  <c r="Q1055" i="1" s="1"/>
  <c r="Q1056" i="1" s="1"/>
  <c r="Q1057" i="1" s="1"/>
  <c r="Q1058" i="1" s="1"/>
  <c r="Q1059" i="1" s="1"/>
  <c r="Q1060" i="1" s="1"/>
  <c r="Q1061" i="1" s="1"/>
  <c r="Q1062" i="1" s="1"/>
  <c r="Q1063" i="1" s="1"/>
  <c r="Q1064" i="1" s="1"/>
  <c r="Q1065" i="1" s="1"/>
  <c r="Q1066" i="1" s="1"/>
  <c r="Q1067" i="1" s="1"/>
  <c r="Q1068" i="1" s="1"/>
  <c r="Q1069" i="1" s="1"/>
  <c r="Q1070" i="1" s="1"/>
  <c r="Q1071" i="1" s="1"/>
  <c r="Q1072" i="1" s="1"/>
  <c r="Q1073" i="1" s="1"/>
  <c r="Q1074" i="1" s="1"/>
  <c r="Q1075" i="1" s="1"/>
  <c r="Q1076" i="1" s="1"/>
  <c r="Q1077" i="1" s="1"/>
  <c r="Q1078" i="1" s="1"/>
  <c r="Q1079" i="1" s="1"/>
  <c r="Q1080" i="1" s="1"/>
  <c r="Q1081" i="1" s="1"/>
  <c r="Q1082" i="1" s="1"/>
  <c r="Q1083" i="1" s="1"/>
  <c r="Q1084" i="1" s="1"/>
  <c r="Q1085" i="1" s="1"/>
  <c r="Q1086" i="1" s="1"/>
  <c r="Q1087" i="1" s="1"/>
  <c r="Q1088" i="1" s="1"/>
  <c r="Q1089" i="1" s="1"/>
  <c r="Q1090" i="1" s="1"/>
  <c r="Q1091" i="1" s="1"/>
  <c r="Q1092" i="1" s="1"/>
  <c r="Q1093" i="1" s="1"/>
  <c r="Q1094" i="1" s="1"/>
  <c r="Q1095" i="1" s="1"/>
  <c r="Q1096" i="1" s="1"/>
  <c r="Q1097" i="1" s="1"/>
  <c r="Q1098" i="1" s="1"/>
  <c r="Q1099" i="1" s="1"/>
  <c r="Q1100" i="1" s="1"/>
  <c r="Q1101" i="1" s="1"/>
  <c r="Q1102" i="1" s="1"/>
  <c r="Q1103" i="1" s="1"/>
  <c r="Q1104" i="1" s="1"/>
  <c r="Q1105" i="1" s="1"/>
  <c r="Q1106" i="1" s="1"/>
  <c r="Q1107" i="1" s="1"/>
  <c r="Q1108" i="1" s="1"/>
  <c r="Q1109" i="1" s="1"/>
  <c r="Q1110" i="1" s="1"/>
  <c r="Q1111" i="1" s="1"/>
  <c r="Q1112" i="1" s="1"/>
  <c r="Q1113" i="1" s="1"/>
  <c r="Q1114" i="1" s="1"/>
  <c r="Q1115" i="1" s="1"/>
  <c r="Q1116" i="1" s="1"/>
  <c r="Q1117" i="1" s="1"/>
  <c r="Q1118" i="1" s="1"/>
  <c r="Q1119" i="1" s="1"/>
  <c r="Q1120" i="1" s="1"/>
  <c r="Q1121" i="1" s="1"/>
  <c r="Q1122" i="1" s="1"/>
  <c r="Q1123" i="1" s="1"/>
  <c r="Q1124" i="1" s="1"/>
  <c r="Q1125" i="1" s="1"/>
  <c r="Q1126" i="1" s="1"/>
  <c r="Q1127" i="1" s="1"/>
  <c r="Q1128" i="1" s="1"/>
  <c r="Q1129" i="1" s="1"/>
  <c r="Q1130" i="1" s="1"/>
  <c r="Q1131" i="1" s="1"/>
  <c r="Q1132" i="1" s="1"/>
  <c r="Q1133" i="1" s="1"/>
  <c r="Q1134" i="1" s="1"/>
  <c r="Q1135" i="1" s="1"/>
  <c r="Q1136" i="1" s="1"/>
  <c r="Q1137" i="1" s="1"/>
  <c r="Q1138" i="1" s="1"/>
  <c r="Q1139" i="1" s="1"/>
  <c r="Q1140" i="1" s="1"/>
  <c r="Q1141" i="1" s="1"/>
  <c r="Q1142" i="1" s="1"/>
  <c r="Q1143" i="1" s="1"/>
  <c r="Q1144" i="1" s="1"/>
  <c r="Q1145" i="1" s="1"/>
  <c r="Q1146" i="1" s="1"/>
  <c r="Q1147" i="1" s="1"/>
  <c r="Q1148" i="1" s="1"/>
  <c r="Q1149" i="1" s="1"/>
  <c r="Q1150" i="1" s="1"/>
  <c r="Q1151" i="1" s="1"/>
  <c r="Q1152" i="1" s="1"/>
  <c r="Q1153" i="1" s="1"/>
  <c r="Q1154" i="1" s="1"/>
  <c r="Q1155" i="1" s="1"/>
  <c r="Q1156" i="1" s="1"/>
  <c r="Q1157" i="1" s="1"/>
  <c r="Q1158" i="1" s="1"/>
  <c r="Q1159" i="1" s="1"/>
  <c r="Q1160" i="1" s="1"/>
  <c r="Q1161" i="1" s="1"/>
  <c r="Q1162" i="1" s="1"/>
  <c r="Q1163" i="1" s="1"/>
  <c r="Q1164" i="1" s="1"/>
  <c r="Q1165" i="1" s="1"/>
  <c r="Q1166" i="1" s="1"/>
  <c r="Q1167" i="1" s="1"/>
  <c r="Q1168" i="1" s="1"/>
  <c r="Q1169" i="1" s="1"/>
  <c r="Q1170" i="1" s="1"/>
  <c r="Q1171" i="1" s="1"/>
  <c r="Q1172" i="1" s="1"/>
  <c r="Q1173" i="1" s="1"/>
  <c r="Q1174" i="1" s="1"/>
  <c r="Q1175" i="1" s="1"/>
  <c r="Q1176" i="1" s="1"/>
  <c r="Q1177" i="1" s="1"/>
  <c r="Q1178" i="1" s="1"/>
  <c r="Q1179" i="1" s="1"/>
  <c r="Q1180" i="1" s="1"/>
  <c r="Q1181" i="1" s="1"/>
  <c r="Q1182" i="1" s="1"/>
  <c r="Q1183" i="1" s="1"/>
  <c r="Q1184" i="1" s="1"/>
  <c r="Q1185" i="1" s="1"/>
  <c r="Q1186" i="1" s="1"/>
  <c r="Q1187" i="1" s="1"/>
  <c r="Q1188" i="1" s="1"/>
  <c r="Q1189" i="1" s="1"/>
  <c r="Q1190" i="1" s="1"/>
  <c r="Q1191" i="1" s="1"/>
  <c r="Q1192" i="1" s="1"/>
  <c r="Q1193" i="1" s="1"/>
  <c r="Q1194" i="1" s="1"/>
  <c r="Q1195" i="1" s="1"/>
  <c r="Q1196" i="1" s="1"/>
  <c r="Q1197" i="1" s="1"/>
  <c r="Q1198" i="1" s="1"/>
  <c r="Q1199" i="1" s="1"/>
  <c r="Q1200" i="1" s="1"/>
  <c r="Q1201" i="1" s="1"/>
  <c r="Q1202" i="1" s="1"/>
  <c r="Q1203" i="1" s="1"/>
  <c r="Q1204" i="1" s="1"/>
  <c r="Q1205" i="1" s="1"/>
  <c r="Q1206" i="1" s="1"/>
  <c r="Q1207" i="1" s="1"/>
  <c r="Q1208" i="1" s="1"/>
  <c r="Q1209" i="1" s="1"/>
  <c r="Q1210" i="1" s="1"/>
  <c r="Q1211" i="1" s="1"/>
  <c r="Q1212" i="1" s="1"/>
  <c r="Q1213" i="1" s="1"/>
  <c r="Q1214" i="1" s="1"/>
  <c r="Q1215" i="1" s="1"/>
  <c r="Q1216" i="1" s="1"/>
  <c r="Q1217" i="1" s="1"/>
  <c r="Q1218" i="1" s="1"/>
  <c r="Q1219" i="1" s="1"/>
  <c r="Q1220" i="1" s="1"/>
  <c r="Q1221" i="1" s="1"/>
  <c r="Q1222" i="1" s="1"/>
  <c r="Q1223" i="1" s="1"/>
  <c r="Q1224" i="1" s="1"/>
  <c r="Q1225" i="1" s="1"/>
  <c r="Q1226" i="1" s="1"/>
  <c r="Q1227" i="1" s="1"/>
  <c r="Q1228" i="1" s="1"/>
  <c r="Q1229" i="1" s="1"/>
  <c r="Q1230" i="1" s="1"/>
  <c r="Q1231" i="1" s="1"/>
  <c r="Q1232" i="1" s="1"/>
  <c r="Q1233" i="1" s="1"/>
  <c r="Q1234" i="1" s="1"/>
  <c r="Q1235" i="1" s="1"/>
  <c r="Q1236" i="1" s="1"/>
  <c r="Q1237" i="1" s="1"/>
  <c r="Q1238" i="1" s="1"/>
  <c r="Q1239" i="1" s="1"/>
  <c r="Q1240" i="1" s="1"/>
  <c r="Q1241" i="1" s="1"/>
  <c r="Q1242" i="1" s="1"/>
  <c r="Q1243" i="1" s="1"/>
  <c r="Q1244" i="1" s="1"/>
  <c r="Q1245" i="1" s="1"/>
  <c r="Q1246" i="1" s="1"/>
  <c r="Q1247" i="1" s="1"/>
  <c r="Q1248" i="1" s="1"/>
  <c r="Q1249" i="1" s="1"/>
  <c r="Q1250" i="1" s="1"/>
  <c r="Q1251" i="1" s="1"/>
  <c r="Q1252" i="1" s="1"/>
  <c r="Q1253" i="1" s="1"/>
  <c r="Q1254" i="1" s="1"/>
  <c r="Q1255" i="1" s="1"/>
  <c r="Q1256" i="1" s="1"/>
  <c r="Q1257" i="1" s="1"/>
  <c r="Q1258" i="1" s="1"/>
  <c r="Q1259" i="1" s="1"/>
  <c r="Q1260" i="1" s="1"/>
  <c r="Q1261" i="1" s="1"/>
  <c r="Q1262" i="1" s="1"/>
  <c r="Q1263" i="1" s="1"/>
  <c r="Q1264" i="1" s="1"/>
  <c r="Q1265" i="1" s="1"/>
  <c r="Q1266" i="1" s="1"/>
  <c r="Q1267" i="1" s="1"/>
  <c r="Q1268" i="1" s="1"/>
  <c r="Q1269" i="1" s="1"/>
  <c r="Q1270" i="1" s="1"/>
  <c r="Q1271" i="1" s="1"/>
  <c r="Q1272" i="1" s="1"/>
  <c r="Q1273" i="1" s="1"/>
  <c r="Q1274" i="1" s="1"/>
  <c r="Q1275" i="1" s="1"/>
  <c r="Q1276" i="1" s="1"/>
  <c r="Q1277" i="1" s="1"/>
  <c r="Q1278" i="1" s="1"/>
  <c r="Q1279" i="1" s="1"/>
  <c r="Q1280" i="1" s="1"/>
  <c r="Q1281" i="1" s="1"/>
  <c r="Q1282" i="1" s="1"/>
  <c r="Q1283" i="1" s="1"/>
  <c r="Q1284" i="1" s="1"/>
  <c r="Q1285" i="1" s="1"/>
  <c r="Q1286" i="1" s="1"/>
  <c r="Q1287" i="1" s="1"/>
  <c r="Q1288" i="1" s="1"/>
  <c r="Q1289" i="1" s="1"/>
  <c r="Q1290" i="1" s="1"/>
  <c r="Q1291" i="1" s="1"/>
  <c r="Q1292" i="1" s="1"/>
  <c r="Q1293" i="1" s="1"/>
  <c r="Q1294" i="1" s="1"/>
  <c r="Q1295" i="1" s="1"/>
  <c r="Q1296" i="1" s="1"/>
  <c r="Q1297" i="1" s="1"/>
  <c r="Q1298" i="1" s="1"/>
  <c r="Q1299" i="1" s="1"/>
  <c r="Q1300" i="1" s="1"/>
  <c r="Q1301" i="1" s="1"/>
  <c r="Q1302" i="1" s="1"/>
  <c r="Q1303" i="1" s="1"/>
  <c r="Q1304" i="1" s="1"/>
  <c r="Q1305" i="1" s="1"/>
  <c r="Q1306" i="1" s="1"/>
  <c r="Q1307" i="1" s="1"/>
  <c r="Q1308" i="1" s="1"/>
  <c r="Q1309" i="1" s="1"/>
  <c r="Q1310" i="1" s="1"/>
  <c r="Q1311" i="1" s="1"/>
  <c r="Q1312" i="1" s="1"/>
  <c r="Q1313" i="1" s="1"/>
  <c r="Q1314" i="1" s="1"/>
  <c r="Q1315" i="1" s="1"/>
  <c r="Q1316" i="1" s="1"/>
  <c r="Q1317" i="1" s="1"/>
  <c r="Q1318" i="1" s="1"/>
  <c r="Q1319" i="1" s="1"/>
  <c r="Q1320" i="1" s="1"/>
  <c r="Q1321" i="1" s="1"/>
  <c r="Q1322" i="1" s="1"/>
  <c r="Q1323" i="1" s="1"/>
  <c r="Q1324" i="1" s="1"/>
  <c r="Q1325" i="1" s="1"/>
  <c r="Q1326" i="1" s="1"/>
  <c r="Q1327" i="1" s="1"/>
  <c r="Q1328" i="1" s="1"/>
  <c r="Q1329" i="1" s="1"/>
  <c r="Q1330" i="1" s="1"/>
  <c r="Q1331" i="1" s="1"/>
  <c r="Q1332" i="1" s="1"/>
  <c r="Q1333" i="1" s="1"/>
  <c r="Q1334" i="1" s="1"/>
  <c r="Q1335" i="1" s="1"/>
  <c r="Q1336" i="1" s="1"/>
  <c r="Q1337" i="1" s="1"/>
  <c r="Q1338" i="1" s="1"/>
  <c r="Q1339" i="1" s="1"/>
  <c r="Q1340" i="1" s="1"/>
  <c r="Q1341" i="1" s="1"/>
  <c r="Q1342" i="1" s="1"/>
  <c r="Q1343" i="1" s="1"/>
  <c r="Q1344" i="1" s="1"/>
  <c r="Q1345" i="1" s="1"/>
  <c r="Q1346" i="1" s="1"/>
  <c r="Q1347" i="1" s="1"/>
  <c r="Q1348" i="1" s="1"/>
  <c r="Q1349" i="1" s="1"/>
  <c r="Q1350" i="1" s="1"/>
  <c r="Q1351" i="1" s="1"/>
  <c r="Q1352" i="1" s="1"/>
  <c r="Q1353" i="1" s="1"/>
  <c r="Q1354" i="1" s="1"/>
  <c r="Q1355" i="1" s="1"/>
  <c r="Q1356" i="1" s="1"/>
  <c r="Q1357" i="1" s="1"/>
  <c r="Q1358" i="1" s="1"/>
  <c r="Q1359" i="1" s="1"/>
  <c r="Q1360" i="1" s="1"/>
  <c r="Q1361" i="1" s="1"/>
  <c r="Q1362" i="1" s="1"/>
  <c r="Q1363" i="1" s="1"/>
  <c r="Q1364" i="1" s="1"/>
  <c r="Q1365" i="1" s="1"/>
  <c r="Q1366" i="1" s="1"/>
  <c r="Q1367" i="1" s="1"/>
  <c r="Q1368" i="1" s="1"/>
  <c r="Q1369" i="1" s="1"/>
  <c r="Q1370" i="1" s="1"/>
  <c r="Q1371" i="1" s="1"/>
  <c r="Q1372" i="1" s="1"/>
  <c r="Q1373" i="1" s="1"/>
  <c r="Q1374" i="1" s="1"/>
  <c r="Q1375" i="1" s="1"/>
  <c r="Q1376" i="1" s="1"/>
  <c r="Q1377" i="1" s="1"/>
  <c r="Q1378" i="1" s="1"/>
  <c r="Q1379" i="1" s="1"/>
  <c r="Q1380" i="1" s="1"/>
  <c r="Q1381" i="1" s="1"/>
  <c r="Q1382" i="1" s="1"/>
  <c r="Q1383" i="1" s="1"/>
  <c r="Q1384" i="1" s="1"/>
  <c r="Q1385" i="1" s="1"/>
  <c r="Q1386" i="1" s="1"/>
  <c r="Q1387" i="1" s="1"/>
  <c r="Q1388" i="1" s="1"/>
  <c r="Q1389" i="1" s="1"/>
  <c r="Q1390" i="1" s="1"/>
  <c r="Q1391" i="1" s="1"/>
  <c r="Q1392" i="1" s="1"/>
  <c r="Q1393" i="1" s="1"/>
  <c r="Q1394" i="1" s="1"/>
  <c r="Q1395" i="1" s="1"/>
  <c r="Q1396" i="1" s="1"/>
  <c r="Q1397" i="1" s="1"/>
  <c r="Q1398" i="1" s="1"/>
  <c r="Q1399" i="1" s="1"/>
  <c r="Q1400" i="1" s="1"/>
  <c r="Q1401" i="1" s="1"/>
  <c r="Q1402" i="1" s="1"/>
  <c r="Q1403" i="1" s="1"/>
  <c r="Q1404" i="1" s="1"/>
  <c r="Q1405" i="1" s="1"/>
  <c r="Q1406" i="1" s="1"/>
  <c r="Q1407" i="1" s="1"/>
  <c r="Q1408" i="1" s="1"/>
  <c r="Q1409" i="1" s="1"/>
  <c r="Q1410" i="1" s="1"/>
  <c r="Q1411" i="1" s="1"/>
  <c r="Q1412" i="1" s="1"/>
  <c r="Q1413" i="1" s="1"/>
  <c r="Q1414" i="1" s="1"/>
  <c r="Q1415" i="1" s="1"/>
  <c r="Q1416" i="1" s="1"/>
  <c r="Q1417" i="1" s="1"/>
  <c r="Q1418" i="1" s="1"/>
  <c r="Q1419" i="1" s="1"/>
  <c r="Q1420" i="1" s="1"/>
  <c r="Q1421" i="1" s="1"/>
  <c r="Q1422" i="1" s="1"/>
  <c r="Q1423" i="1" s="1"/>
  <c r="Q1424" i="1" s="1"/>
  <c r="Q1425" i="1" s="1"/>
  <c r="Q1426" i="1" s="1"/>
  <c r="Q1427" i="1" s="1"/>
  <c r="Q1428" i="1" s="1"/>
  <c r="Q1429" i="1" s="1"/>
  <c r="Q1430" i="1" s="1"/>
  <c r="Q1431" i="1" s="1"/>
  <c r="Q1432" i="1" s="1"/>
  <c r="Q1433" i="1" s="1"/>
  <c r="Q1434" i="1" s="1"/>
  <c r="Q1435" i="1" s="1"/>
  <c r="Q1436" i="1" s="1"/>
  <c r="Q1437" i="1" s="1"/>
  <c r="Q1438" i="1" s="1"/>
  <c r="Q1439" i="1" s="1"/>
  <c r="Q1440" i="1" s="1"/>
  <c r="Q1441" i="1" s="1"/>
  <c r="Q1442" i="1" s="1"/>
  <c r="Q1443" i="1" s="1"/>
  <c r="Q1444" i="1" s="1"/>
  <c r="Q1445" i="1" s="1"/>
  <c r="Q1446" i="1" s="1"/>
  <c r="Q1447" i="1" s="1"/>
  <c r="Q1448" i="1" s="1"/>
  <c r="Q1449" i="1" s="1"/>
  <c r="Q1450" i="1" s="1"/>
  <c r="Q1451" i="1" s="1"/>
  <c r="Q1452" i="1" s="1"/>
  <c r="Q1453" i="1" s="1"/>
  <c r="Q1454" i="1" s="1"/>
  <c r="Q1455" i="1" s="1"/>
  <c r="Q1456" i="1" s="1"/>
  <c r="Q1457" i="1" s="1"/>
  <c r="Q1458" i="1" s="1"/>
  <c r="Q1459" i="1" s="1"/>
  <c r="Q1460" i="1" s="1"/>
  <c r="Q1461" i="1" s="1"/>
  <c r="Q1462" i="1" s="1"/>
  <c r="Q1463" i="1" s="1"/>
  <c r="Q1464" i="1" s="1"/>
  <c r="Q1465" i="1" s="1"/>
  <c r="Q1466" i="1" s="1"/>
  <c r="Q1467" i="1" s="1"/>
  <c r="Q1468" i="1" s="1"/>
  <c r="Q1469" i="1" s="1"/>
  <c r="Q1470" i="1" s="1"/>
  <c r="Q1471" i="1" s="1"/>
  <c r="Q1472" i="1" s="1"/>
  <c r="Q1473" i="1" s="1"/>
  <c r="Q1474" i="1" s="1"/>
  <c r="Q1475" i="1" s="1"/>
  <c r="Q1476" i="1" s="1"/>
  <c r="Q1477" i="1" s="1"/>
  <c r="Q1478" i="1" s="1"/>
  <c r="Q1479" i="1" s="1"/>
  <c r="Q1480" i="1" s="1"/>
  <c r="Q1481" i="1" s="1"/>
  <c r="Q1482" i="1" s="1"/>
  <c r="Q1483" i="1" s="1"/>
  <c r="Q1484" i="1" s="1"/>
  <c r="Q1485" i="1" s="1"/>
  <c r="Q1486" i="1" s="1"/>
  <c r="Q1487" i="1" s="1"/>
  <c r="Q1488" i="1" s="1"/>
  <c r="Q1489" i="1" s="1"/>
  <c r="Q1490" i="1" s="1"/>
  <c r="Q1491" i="1" s="1"/>
  <c r="Q1492" i="1" s="1"/>
  <c r="Q1493" i="1" s="1"/>
  <c r="Q1494" i="1" s="1"/>
  <c r="Q1495" i="1" s="1"/>
  <c r="Q1496" i="1" s="1"/>
  <c r="Q1497" i="1" s="1"/>
  <c r="Q1498" i="1" s="1"/>
  <c r="Q1499" i="1" s="1"/>
  <c r="Q1500" i="1" s="1"/>
  <c r="Q1501" i="1" s="1"/>
  <c r="Q1502" i="1" s="1"/>
  <c r="Q1503" i="1" s="1"/>
  <c r="Q1504" i="1" s="1"/>
  <c r="Q1505" i="1" s="1"/>
  <c r="Q1506" i="1" s="1"/>
  <c r="Q1507" i="1" s="1"/>
  <c r="Q1508" i="1" s="1"/>
  <c r="Q1509" i="1" s="1"/>
  <c r="Q1510" i="1" s="1"/>
  <c r="Q1511" i="1" s="1"/>
  <c r="Q1512" i="1" s="1"/>
  <c r="Q1513" i="1" s="1"/>
  <c r="Q1514" i="1" s="1"/>
  <c r="Q1515" i="1" s="1"/>
  <c r="Q1516" i="1" s="1"/>
  <c r="Q1517" i="1" s="1"/>
  <c r="Q1518" i="1" s="1"/>
  <c r="Q1519" i="1" s="1"/>
  <c r="Q1520" i="1" s="1"/>
  <c r="Q1521" i="1" s="1"/>
  <c r="Q1522" i="1" s="1"/>
  <c r="Q1523" i="1" s="1"/>
  <c r="Q1524" i="1" s="1"/>
  <c r="Q1525" i="1" s="1"/>
  <c r="Q1526" i="1" s="1"/>
  <c r="Q1527" i="1" s="1"/>
  <c r="Q1528" i="1" s="1"/>
  <c r="Q1529" i="1" s="1"/>
  <c r="Q1530" i="1" s="1"/>
  <c r="Q1531" i="1" s="1"/>
  <c r="Q1532" i="1" s="1"/>
  <c r="Q1533" i="1" s="1"/>
  <c r="Q1534" i="1" s="1"/>
  <c r="Q1535" i="1" s="1"/>
  <c r="Q1536" i="1" s="1"/>
  <c r="Q1537" i="1" s="1"/>
  <c r="Q1538" i="1" s="1"/>
  <c r="Q1539" i="1" s="1"/>
  <c r="AB4" i="2"/>
  <c r="R7" i="1" s="1"/>
  <c r="R8" i="1" s="1"/>
  <c r="R9" i="1" s="1"/>
  <c r="R10" i="1" s="1"/>
  <c r="R11" i="1" s="1"/>
  <c r="R12" i="1" s="1"/>
  <c r="R13" i="1" s="1"/>
  <c r="R14" i="1" s="1"/>
  <c r="R15" i="1" s="1"/>
  <c r="R16" i="1" s="1"/>
  <c r="R17" i="1" s="1"/>
  <c r="R18" i="1" s="1"/>
  <c r="R19" i="1" s="1"/>
  <c r="R20" i="1" s="1"/>
  <c r="R21" i="1" s="1"/>
  <c r="R22" i="1" s="1"/>
  <c r="R23" i="1" s="1"/>
  <c r="R24" i="1" s="1"/>
  <c r="R25" i="1" s="1"/>
  <c r="R26" i="1" s="1"/>
  <c r="R27" i="1" s="1"/>
  <c r="R28" i="1" s="1"/>
  <c r="R29" i="1" s="1"/>
  <c r="R30" i="1" s="1"/>
  <c r="R31" i="1" s="1"/>
  <c r="R32" i="1" s="1"/>
  <c r="R33" i="1" s="1"/>
  <c r="R34" i="1" s="1"/>
  <c r="R35" i="1" s="1"/>
  <c r="R36" i="1" s="1"/>
  <c r="R37" i="1" s="1"/>
  <c r="R38" i="1" s="1"/>
  <c r="R39" i="1" s="1"/>
  <c r="R40" i="1" s="1"/>
  <c r="R41" i="1" s="1"/>
  <c r="R42" i="1" s="1"/>
  <c r="R43" i="1" s="1"/>
  <c r="R44" i="1" s="1"/>
  <c r="R45" i="1" s="1"/>
  <c r="R46" i="1" s="1"/>
  <c r="R47" i="1" s="1"/>
  <c r="R48" i="1" s="1"/>
  <c r="R49" i="1" s="1"/>
  <c r="R50" i="1" s="1"/>
  <c r="R51" i="1" s="1"/>
  <c r="R52" i="1" s="1"/>
  <c r="R53" i="1" s="1"/>
  <c r="R54" i="1" s="1"/>
  <c r="R55" i="1" s="1"/>
  <c r="R56" i="1" s="1"/>
  <c r="R57" i="1" s="1"/>
  <c r="R58" i="1" s="1"/>
  <c r="R59" i="1" s="1"/>
  <c r="R60" i="1" s="1"/>
  <c r="R61" i="1" s="1"/>
  <c r="R62" i="1" s="1"/>
  <c r="R63" i="1" s="1"/>
  <c r="R64" i="1" s="1"/>
  <c r="R65" i="1" s="1"/>
  <c r="R66" i="1" s="1"/>
  <c r="R67" i="1" s="1"/>
  <c r="R68" i="1" s="1"/>
  <c r="R69" i="1" s="1"/>
  <c r="R70" i="1" s="1"/>
  <c r="R71" i="1" s="1"/>
  <c r="R72" i="1" s="1"/>
  <c r="R73" i="1" s="1"/>
  <c r="R74" i="1" s="1"/>
  <c r="R75" i="1" s="1"/>
  <c r="R76" i="1" s="1"/>
  <c r="R77" i="1" s="1"/>
  <c r="R78" i="1" s="1"/>
  <c r="R79" i="1" s="1"/>
  <c r="R80" i="1" s="1"/>
  <c r="R81" i="1" s="1"/>
  <c r="R82" i="1" s="1"/>
  <c r="R83" i="1" s="1"/>
  <c r="R84" i="1" s="1"/>
  <c r="R85" i="1" s="1"/>
  <c r="R86" i="1" s="1"/>
  <c r="R87" i="1" s="1"/>
  <c r="R88" i="1" s="1"/>
  <c r="R89" i="1" s="1"/>
  <c r="R90" i="1" s="1"/>
  <c r="R91" i="1" s="1"/>
  <c r="R92" i="1" s="1"/>
  <c r="R93" i="1" s="1"/>
  <c r="R94" i="1" s="1"/>
  <c r="R95" i="1" s="1"/>
  <c r="R96" i="1" s="1"/>
  <c r="R97" i="1" s="1"/>
  <c r="R98" i="1" s="1"/>
  <c r="R99" i="1" s="1"/>
  <c r="R100" i="1" s="1"/>
  <c r="R101" i="1" s="1"/>
  <c r="R102" i="1" s="1"/>
  <c r="R103" i="1" s="1"/>
  <c r="R104" i="1" s="1"/>
  <c r="R105" i="1" s="1"/>
  <c r="R106" i="1" s="1"/>
  <c r="R107" i="1" s="1"/>
  <c r="R108" i="1" s="1"/>
  <c r="R109" i="1" s="1"/>
  <c r="R110" i="1" s="1"/>
  <c r="R111" i="1" s="1"/>
  <c r="R112" i="1" s="1"/>
  <c r="R113" i="1" s="1"/>
  <c r="R114" i="1" s="1"/>
  <c r="R115" i="1" s="1"/>
  <c r="R116" i="1" s="1"/>
  <c r="R117" i="1" s="1"/>
  <c r="R118" i="1" s="1"/>
  <c r="R119" i="1" s="1"/>
  <c r="R120" i="1" s="1"/>
  <c r="R121" i="1" s="1"/>
  <c r="R122" i="1" s="1"/>
  <c r="R123" i="1" s="1"/>
  <c r="R124" i="1" s="1"/>
  <c r="R125" i="1" s="1"/>
  <c r="R126" i="1" s="1"/>
  <c r="R127" i="1" s="1"/>
  <c r="R128" i="1" s="1"/>
  <c r="R129" i="1" s="1"/>
  <c r="R130" i="1" s="1"/>
  <c r="R131" i="1" s="1"/>
  <c r="R132" i="1" s="1"/>
  <c r="R133" i="1" s="1"/>
  <c r="R134" i="1" s="1"/>
  <c r="R135" i="1" s="1"/>
  <c r="R136" i="1" s="1"/>
  <c r="R137" i="1" s="1"/>
  <c r="R138" i="1" s="1"/>
  <c r="R139" i="1" s="1"/>
  <c r="R140" i="1" s="1"/>
  <c r="R141" i="1" s="1"/>
  <c r="R142" i="1" s="1"/>
  <c r="R143" i="1" s="1"/>
  <c r="R144" i="1" s="1"/>
  <c r="R145" i="1" s="1"/>
  <c r="R146" i="1" s="1"/>
  <c r="R147" i="1" s="1"/>
  <c r="R148" i="1" s="1"/>
  <c r="R149" i="1" s="1"/>
  <c r="R150" i="1" s="1"/>
  <c r="R151" i="1" s="1"/>
  <c r="R152" i="1" s="1"/>
  <c r="R153" i="1" s="1"/>
  <c r="R154" i="1" s="1"/>
  <c r="R155" i="1" s="1"/>
  <c r="R156" i="1" s="1"/>
  <c r="R157" i="1" s="1"/>
  <c r="R158" i="1" s="1"/>
  <c r="R159" i="1" s="1"/>
  <c r="R160" i="1" s="1"/>
  <c r="R161" i="1" s="1"/>
  <c r="R162" i="1" s="1"/>
  <c r="R163" i="1" s="1"/>
  <c r="R164" i="1" s="1"/>
  <c r="R165" i="1" s="1"/>
  <c r="R166" i="1" s="1"/>
  <c r="R167" i="1" s="1"/>
  <c r="R168" i="1" s="1"/>
  <c r="R169" i="1" s="1"/>
  <c r="R170" i="1" s="1"/>
  <c r="R171" i="1" s="1"/>
  <c r="R172" i="1" s="1"/>
  <c r="R173" i="1" s="1"/>
  <c r="R174" i="1" s="1"/>
  <c r="R175" i="1" s="1"/>
  <c r="R176" i="1" s="1"/>
  <c r="R177" i="1" s="1"/>
  <c r="R178" i="1" s="1"/>
  <c r="R179" i="1" s="1"/>
  <c r="R180" i="1" s="1"/>
  <c r="R181" i="1" s="1"/>
  <c r="R182" i="1" s="1"/>
  <c r="R183" i="1" s="1"/>
  <c r="R184" i="1" s="1"/>
  <c r="R185" i="1" s="1"/>
  <c r="R186" i="1" s="1"/>
  <c r="R187" i="1" s="1"/>
  <c r="R188" i="1" s="1"/>
  <c r="R189" i="1" s="1"/>
  <c r="R190" i="1" s="1"/>
  <c r="R191" i="1" s="1"/>
  <c r="R192" i="1" s="1"/>
  <c r="R193" i="1" s="1"/>
  <c r="R194" i="1" s="1"/>
  <c r="R195" i="1" s="1"/>
  <c r="R196" i="1" s="1"/>
  <c r="R197" i="1" s="1"/>
  <c r="R198" i="1" s="1"/>
  <c r="R199" i="1" s="1"/>
  <c r="R200" i="1" s="1"/>
  <c r="R201" i="1" s="1"/>
  <c r="R202" i="1" s="1"/>
  <c r="R203" i="1" s="1"/>
  <c r="R204" i="1" s="1"/>
  <c r="R205" i="1" s="1"/>
  <c r="R206" i="1" s="1"/>
  <c r="R207" i="1" s="1"/>
  <c r="R208" i="1" s="1"/>
  <c r="R209" i="1" s="1"/>
  <c r="R210" i="1" s="1"/>
  <c r="R211" i="1" s="1"/>
  <c r="R212" i="1" s="1"/>
  <c r="R213" i="1" s="1"/>
  <c r="R214" i="1" s="1"/>
  <c r="R215" i="1" s="1"/>
  <c r="R216" i="1" s="1"/>
  <c r="R217" i="1" s="1"/>
  <c r="R218" i="1" s="1"/>
  <c r="R219" i="1" s="1"/>
  <c r="R220" i="1" s="1"/>
  <c r="R221" i="1" s="1"/>
  <c r="R222" i="1" s="1"/>
  <c r="R223" i="1" s="1"/>
  <c r="R224" i="1" s="1"/>
  <c r="R225" i="1" s="1"/>
  <c r="R226" i="1" s="1"/>
  <c r="R227" i="1" s="1"/>
  <c r="R228" i="1" s="1"/>
  <c r="R229" i="1" s="1"/>
  <c r="R230" i="1" s="1"/>
  <c r="R231" i="1" s="1"/>
  <c r="R232" i="1" s="1"/>
  <c r="R233" i="1" s="1"/>
  <c r="R234" i="1" s="1"/>
  <c r="R235" i="1" s="1"/>
  <c r="R236" i="1" s="1"/>
  <c r="R237" i="1" s="1"/>
  <c r="R238" i="1" s="1"/>
  <c r="R239" i="1" s="1"/>
  <c r="R240" i="1" s="1"/>
  <c r="R241" i="1" s="1"/>
  <c r="R242" i="1" s="1"/>
  <c r="R243" i="1" s="1"/>
  <c r="R244" i="1" s="1"/>
  <c r="R245" i="1" s="1"/>
  <c r="R246" i="1" s="1"/>
  <c r="R247" i="1" s="1"/>
  <c r="R248" i="1" s="1"/>
  <c r="R249" i="1" s="1"/>
  <c r="R250" i="1" s="1"/>
  <c r="R251" i="1" s="1"/>
  <c r="R252" i="1" s="1"/>
  <c r="R253" i="1" s="1"/>
  <c r="R254" i="1" s="1"/>
  <c r="R255" i="1" s="1"/>
  <c r="R256" i="1" s="1"/>
  <c r="R257" i="1" s="1"/>
  <c r="R258" i="1" s="1"/>
  <c r="R259" i="1" s="1"/>
  <c r="R260" i="1" s="1"/>
  <c r="R261" i="1" s="1"/>
  <c r="R262" i="1" s="1"/>
  <c r="R263" i="1" s="1"/>
  <c r="R264" i="1" s="1"/>
  <c r="R265" i="1" s="1"/>
  <c r="R266" i="1" s="1"/>
  <c r="R267" i="1" s="1"/>
  <c r="R268" i="1" s="1"/>
  <c r="R269" i="1" s="1"/>
  <c r="R270" i="1" s="1"/>
  <c r="R271" i="1" s="1"/>
  <c r="R272" i="1" s="1"/>
  <c r="R273" i="1" s="1"/>
  <c r="R274" i="1" s="1"/>
  <c r="R275" i="1" s="1"/>
  <c r="R276" i="1" s="1"/>
  <c r="R277" i="1" s="1"/>
  <c r="R278" i="1" s="1"/>
  <c r="R279" i="1" s="1"/>
  <c r="R280" i="1" s="1"/>
  <c r="R281" i="1" s="1"/>
  <c r="R282" i="1" s="1"/>
  <c r="R283" i="1" s="1"/>
  <c r="R284" i="1" s="1"/>
  <c r="R285" i="1" s="1"/>
  <c r="R286" i="1" s="1"/>
  <c r="R287" i="1" s="1"/>
  <c r="R288" i="1" s="1"/>
  <c r="R289" i="1" s="1"/>
  <c r="R290" i="1" s="1"/>
  <c r="R291" i="1" s="1"/>
  <c r="R292" i="1" s="1"/>
  <c r="R293" i="1" s="1"/>
  <c r="R294" i="1" s="1"/>
  <c r="R295" i="1" s="1"/>
  <c r="R296" i="1" s="1"/>
  <c r="R297" i="1" s="1"/>
  <c r="R298" i="1" s="1"/>
  <c r="R299" i="1" s="1"/>
  <c r="R300" i="1" s="1"/>
  <c r="R301" i="1" s="1"/>
  <c r="R302" i="1" s="1"/>
  <c r="R303" i="1" s="1"/>
  <c r="R304" i="1" s="1"/>
  <c r="R305" i="1" s="1"/>
  <c r="R306" i="1" s="1"/>
  <c r="R307" i="1" s="1"/>
  <c r="R308" i="1" s="1"/>
  <c r="R309" i="1" s="1"/>
  <c r="R310" i="1" s="1"/>
  <c r="R311" i="1" s="1"/>
  <c r="R312" i="1" s="1"/>
  <c r="R313" i="1" s="1"/>
  <c r="R314" i="1" s="1"/>
  <c r="R315" i="1" s="1"/>
  <c r="R316" i="1" s="1"/>
  <c r="R317" i="1" s="1"/>
  <c r="R318" i="1" s="1"/>
  <c r="R319" i="1" s="1"/>
  <c r="R320" i="1" s="1"/>
  <c r="R321" i="1" s="1"/>
  <c r="R322" i="1" s="1"/>
  <c r="R323" i="1" s="1"/>
  <c r="R324" i="1" s="1"/>
  <c r="R325" i="1" s="1"/>
  <c r="R326" i="1" s="1"/>
  <c r="R327" i="1" s="1"/>
  <c r="R328" i="1" s="1"/>
  <c r="R329" i="1" s="1"/>
  <c r="R330" i="1" s="1"/>
  <c r="R331" i="1" s="1"/>
  <c r="R332" i="1" s="1"/>
  <c r="R333" i="1" s="1"/>
  <c r="R334" i="1" s="1"/>
  <c r="R335" i="1" s="1"/>
  <c r="R336" i="1" s="1"/>
  <c r="R337" i="1" s="1"/>
  <c r="R338" i="1" s="1"/>
  <c r="R339" i="1" s="1"/>
  <c r="R340" i="1" s="1"/>
  <c r="R341" i="1" s="1"/>
  <c r="R342" i="1" s="1"/>
  <c r="R343" i="1" s="1"/>
  <c r="R344" i="1" s="1"/>
  <c r="R345" i="1" s="1"/>
  <c r="R346" i="1" s="1"/>
  <c r="R347" i="1" s="1"/>
  <c r="R348" i="1" s="1"/>
  <c r="R349" i="1" s="1"/>
  <c r="R350" i="1" s="1"/>
  <c r="R351" i="1" s="1"/>
  <c r="R352" i="1" s="1"/>
  <c r="R353" i="1" s="1"/>
  <c r="R354" i="1" s="1"/>
  <c r="R355" i="1" s="1"/>
  <c r="R356" i="1" s="1"/>
  <c r="R357" i="1" s="1"/>
  <c r="R358" i="1" s="1"/>
  <c r="R359" i="1" s="1"/>
  <c r="R360" i="1" s="1"/>
  <c r="R361" i="1" s="1"/>
  <c r="R362" i="1" s="1"/>
  <c r="R363" i="1" s="1"/>
  <c r="R364" i="1" s="1"/>
  <c r="R365" i="1" s="1"/>
  <c r="R366" i="1" s="1"/>
  <c r="R367" i="1" s="1"/>
  <c r="R368" i="1" s="1"/>
  <c r="R369" i="1" s="1"/>
  <c r="R370" i="1" s="1"/>
  <c r="R371" i="1" s="1"/>
  <c r="R372" i="1" s="1"/>
  <c r="R373" i="1" s="1"/>
  <c r="R374" i="1" s="1"/>
  <c r="R375" i="1" s="1"/>
  <c r="R376" i="1" s="1"/>
  <c r="R377" i="1" s="1"/>
  <c r="R378" i="1" s="1"/>
  <c r="R379" i="1" s="1"/>
  <c r="R380" i="1" s="1"/>
  <c r="R381" i="1" s="1"/>
  <c r="R382" i="1" s="1"/>
  <c r="R383" i="1" s="1"/>
  <c r="R384" i="1" s="1"/>
  <c r="R385" i="1" s="1"/>
  <c r="R386" i="1" s="1"/>
  <c r="R387" i="1" s="1"/>
  <c r="R388" i="1" s="1"/>
  <c r="R389" i="1" s="1"/>
  <c r="R390" i="1" s="1"/>
  <c r="R391" i="1" s="1"/>
  <c r="R392" i="1" s="1"/>
  <c r="R393" i="1" s="1"/>
  <c r="R394" i="1" s="1"/>
  <c r="R395" i="1" s="1"/>
  <c r="R396" i="1" s="1"/>
  <c r="R397" i="1" s="1"/>
  <c r="R398" i="1" s="1"/>
  <c r="R399" i="1" s="1"/>
  <c r="R400" i="1" s="1"/>
  <c r="R401" i="1" s="1"/>
  <c r="R402" i="1" s="1"/>
  <c r="R403" i="1" s="1"/>
  <c r="R404" i="1" s="1"/>
  <c r="R405" i="1" s="1"/>
  <c r="R406" i="1" s="1"/>
  <c r="R407" i="1" s="1"/>
  <c r="R408" i="1" s="1"/>
  <c r="R409" i="1" s="1"/>
  <c r="R410" i="1" s="1"/>
  <c r="R411" i="1" s="1"/>
  <c r="R412" i="1" s="1"/>
  <c r="R413" i="1" s="1"/>
  <c r="R414" i="1" s="1"/>
  <c r="R415" i="1" s="1"/>
  <c r="R416" i="1" s="1"/>
  <c r="R417" i="1" s="1"/>
  <c r="R418" i="1" s="1"/>
  <c r="R419" i="1" s="1"/>
  <c r="R420" i="1" s="1"/>
  <c r="R421" i="1" s="1"/>
  <c r="R422" i="1" s="1"/>
  <c r="R423" i="1" s="1"/>
  <c r="R424" i="1" s="1"/>
  <c r="R425" i="1" s="1"/>
  <c r="R426" i="1" s="1"/>
  <c r="R427" i="1" s="1"/>
  <c r="R428" i="1" s="1"/>
  <c r="R429" i="1" s="1"/>
  <c r="R430" i="1" s="1"/>
  <c r="R431" i="1" s="1"/>
  <c r="R432" i="1" s="1"/>
  <c r="R433" i="1" s="1"/>
  <c r="R434" i="1" s="1"/>
  <c r="R435" i="1" s="1"/>
  <c r="R436" i="1" s="1"/>
  <c r="R437" i="1" s="1"/>
  <c r="R438" i="1" s="1"/>
  <c r="R439" i="1" s="1"/>
  <c r="R440" i="1" s="1"/>
  <c r="R441" i="1" s="1"/>
  <c r="R442" i="1" s="1"/>
  <c r="R443" i="1" s="1"/>
  <c r="R444" i="1" s="1"/>
  <c r="R445" i="1" s="1"/>
  <c r="R446" i="1" s="1"/>
  <c r="R447" i="1" s="1"/>
  <c r="R448" i="1" s="1"/>
  <c r="R449" i="1" s="1"/>
  <c r="R450" i="1" s="1"/>
  <c r="R451" i="1" s="1"/>
  <c r="R452" i="1" s="1"/>
  <c r="R453" i="1" s="1"/>
  <c r="R454" i="1" s="1"/>
  <c r="R455" i="1" s="1"/>
  <c r="R456" i="1" s="1"/>
  <c r="R457" i="1" s="1"/>
  <c r="R458" i="1" s="1"/>
  <c r="R459" i="1" s="1"/>
  <c r="R460" i="1" s="1"/>
  <c r="R461" i="1" s="1"/>
  <c r="R462" i="1" s="1"/>
  <c r="R463" i="1" s="1"/>
  <c r="R464" i="1" s="1"/>
  <c r="R465" i="1" s="1"/>
  <c r="R466" i="1" s="1"/>
  <c r="R467" i="1" s="1"/>
  <c r="R468" i="1" s="1"/>
  <c r="R469" i="1" s="1"/>
  <c r="R470" i="1" s="1"/>
  <c r="R471" i="1" s="1"/>
  <c r="R472" i="1" s="1"/>
  <c r="R473" i="1" s="1"/>
  <c r="R474" i="1" s="1"/>
  <c r="R475" i="1" s="1"/>
  <c r="R476" i="1" s="1"/>
  <c r="R477" i="1" s="1"/>
  <c r="R478" i="1" s="1"/>
  <c r="R479" i="1" s="1"/>
  <c r="R480" i="1" s="1"/>
  <c r="R481" i="1" s="1"/>
  <c r="R482" i="1" s="1"/>
  <c r="R483" i="1" s="1"/>
  <c r="R484" i="1" s="1"/>
  <c r="R485" i="1" s="1"/>
  <c r="R486" i="1" s="1"/>
  <c r="R487" i="1" s="1"/>
  <c r="R488" i="1" s="1"/>
  <c r="R489" i="1" s="1"/>
  <c r="R490" i="1" s="1"/>
  <c r="R491" i="1" s="1"/>
  <c r="R492" i="1" s="1"/>
  <c r="R493" i="1" s="1"/>
  <c r="R494" i="1" s="1"/>
  <c r="R495" i="1" s="1"/>
  <c r="R496" i="1" s="1"/>
  <c r="R497" i="1" s="1"/>
  <c r="R498" i="1" s="1"/>
  <c r="R499" i="1" s="1"/>
  <c r="R500" i="1" s="1"/>
  <c r="R501" i="1" s="1"/>
  <c r="R502" i="1" s="1"/>
  <c r="R503" i="1" s="1"/>
  <c r="R504" i="1" s="1"/>
  <c r="R505" i="1" s="1"/>
  <c r="R506" i="1" s="1"/>
  <c r="R507" i="1" s="1"/>
  <c r="R508" i="1" s="1"/>
  <c r="R509" i="1" s="1"/>
  <c r="R510" i="1" s="1"/>
  <c r="R511" i="1" s="1"/>
  <c r="R512" i="1" s="1"/>
  <c r="R513" i="1" s="1"/>
  <c r="R514" i="1" s="1"/>
  <c r="R515" i="1" s="1"/>
  <c r="R516" i="1" s="1"/>
  <c r="R517" i="1" s="1"/>
  <c r="R518" i="1" s="1"/>
  <c r="R519" i="1" s="1"/>
  <c r="R520" i="1" s="1"/>
  <c r="R521" i="1" s="1"/>
  <c r="R522" i="1" s="1"/>
  <c r="R523" i="1" s="1"/>
  <c r="R524" i="1" s="1"/>
  <c r="R525" i="1" s="1"/>
  <c r="R526" i="1" s="1"/>
  <c r="R527" i="1" s="1"/>
  <c r="R528" i="1" s="1"/>
  <c r="R529" i="1" s="1"/>
  <c r="R530" i="1" s="1"/>
  <c r="R531" i="1" s="1"/>
  <c r="R532" i="1" s="1"/>
  <c r="R533" i="1" s="1"/>
  <c r="R534" i="1" s="1"/>
  <c r="R535" i="1" s="1"/>
  <c r="R536" i="1" s="1"/>
  <c r="R537" i="1" s="1"/>
  <c r="R538" i="1" s="1"/>
  <c r="R539" i="1" s="1"/>
  <c r="R540" i="1" s="1"/>
  <c r="R541" i="1" s="1"/>
  <c r="R542" i="1" s="1"/>
  <c r="R543" i="1" s="1"/>
  <c r="R544" i="1" s="1"/>
  <c r="R545" i="1" s="1"/>
  <c r="R546" i="1" s="1"/>
  <c r="R547" i="1" s="1"/>
  <c r="R548" i="1" s="1"/>
  <c r="R549" i="1" s="1"/>
  <c r="R550" i="1" s="1"/>
  <c r="R551" i="1" s="1"/>
  <c r="R552" i="1" s="1"/>
  <c r="R553" i="1" s="1"/>
  <c r="R554" i="1" s="1"/>
  <c r="R555" i="1" s="1"/>
  <c r="R556" i="1" s="1"/>
  <c r="R557" i="1" s="1"/>
  <c r="R558" i="1" s="1"/>
  <c r="R559" i="1" s="1"/>
  <c r="R560" i="1" s="1"/>
  <c r="R561" i="1" s="1"/>
  <c r="R562" i="1" s="1"/>
  <c r="R563" i="1" s="1"/>
  <c r="R564" i="1" s="1"/>
  <c r="R565" i="1" s="1"/>
  <c r="R566" i="1" s="1"/>
  <c r="R567" i="1" s="1"/>
  <c r="R568" i="1" s="1"/>
  <c r="R569" i="1" s="1"/>
  <c r="R570" i="1" s="1"/>
  <c r="R571" i="1" s="1"/>
  <c r="R572" i="1" s="1"/>
  <c r="R573" i="1" s="1"/>
  <c r="R574" i="1" s="1"/>
  <c r="R575" i="1" s="1"/>
  <c r="R576" i="1" s="1"/>
  <c r="R577" i="1" s="1"/>
  <c r="R578" i="1" s="1"/>
  <c r="R579" i="1" s="1"/>
  <c r="R580" i="1" s="1"/>
  <c r="R581" i="1" s="1"/>
  <c r="R582" i="1" s="1"/>
  <c r="R583" i="1" s="1"/>
  <c r="R584" i="1" s="1"/>
  <c r="R585" i="1" s="1"/>
  <c r="R586" i="1" s="1"/>
  <c r="R587" i="1" s="1"/>
  <c r="R588" i="1" s="1"/>
  <c r="R589" i="1" s="1"/>
  <c r="R590" i="1" s="1"/>
  <c r="R591" i="1" s="1"/>
  <c r="R592" i="1" s="1"/>
  <c r="R593" i="1" s="1"/>
  <c r="R594" i="1" s="1"/>
  <c r="R595" i="1" s="1"/>
  <c r="R596" i="1" s="1"/>
  <c r="R597" i="1" s="1"/>
  <c r="R598" i="1" s="1"/>
  <c r="R599" i="1" s="1"/>
  <c r="R600" i="1" s="1"/>
  <c r="R601" i="1" s="1"/>
  <c r="R602" i="1" s="1"/>
  <c r="R603" i="1" s="1"/>
  <c r="R604" i="1" s="1"/>
  <c r="R605" i="1" s="1"/>
  <c r="R606" i="1" s="1"/>
  <c r="R607" i="1" s="1"/>
  <c r="R608" i="1" s="1"/>
  <c r="R609" i="1" s="1"/>
  <c r="R610" i="1" s="1"/>
  <c r="R611" i="1" s="1"/>
  <c r="R612" i="1" s="1"/>
  <c r="R613" i="1" s="1"/>
  <c r="R614" i="1" s="1"/>
  <c r="R615" i="1" s="1"/>
  <c r="R616" i="1" s="1"/>
  <c r="R617" i="1" s="1"/>
  <c r="R618" i="1" s="1"/>
  <c r="R619" i="1" s="1"/>
  <c r="R620" i="1" s="1"/>
  <c r="R621" i="1" s="1"/>
  <c r="R622" i="1" s="1"/>
  <c r="R623" i="1" s="1"/>
  <c r="R624" i="1" s="1"/>
  <c r="R625" i="1" s="1"/>
  <c r="R626" i="1" s="1"/>
  <c r="R627" i="1" s="1"/>
  <c r="R628" i="1" s="1"/>
  <c r="R629" i="1" s="1"/>
  <c r="R630" i="1" s="1"/>
  <c r="R631" i="1" s="1"/>
  <c r="R632" i="1" s="1"/>
  <c r="R633" i="1" s="1"/>
  <c r="R634" i="1" s="1"/>
  <c r="R635" i="1" s="1"/>
  <c r="R636" i="1" s="1"/>
  <c r="R637" i="1" s="1"/>
  <c r="R638" i="1" s="1"/>
  <c r="R639" i="1" s="1"/>
  <c r="R640" i="1" s="1"/>
  <c r="R641" i="1" s="1"/>
  <c r="R642" i="1" s="1"/>
  <c r="R643" i="1" s="1"/>
  <c r="R644" i="1" s="1"/>
  <c r="R645" i="1" s="1"/>
  <c r="R646" i="1" s="1"/>
  <c r="R647" i="1" s="1"/>
  <c r="R648" i="1" s="1"/>
  <c r="R649" i="1" s="1"/>
  <c r="R650" i="1" s="1"/>
  <c r="R651" i="1" s="1"/>
  <c r="R652" i="1" s="1"/>
  <c r="R653" i="1" s="1"/>
  <c r="R654" i="1" s="1"/>
  <c r="R655" i="1" s="1"/>
  <c r="R656" i="1" s="1"/>
  <c r="R657" i="1" s="1"/>
  <c r="R658" i="1" s="1"/>
  <c r="R659" i="1" s="1"/>
  <c r="R660" i="1" s="1"/>
  <c r="R661" i="1" s="1"/>
  <c r="R662" i="1" s="1"/>
  <c r="R663" i="1" s="1"/>
  <c r="R664" i="1" s="1"/>
  <c r="R665" i="1" s="1"/>
  <c r="R666" i="1" s="1"/>
  <c r="R667" i="1" s="1"/>
  <c r="R668" i="1" s="1"/>
  <c r="R669" i="1" s="1"/>
  <c r="R670" i="1" s="1"/>
  <c r="R671" i="1" s="1"/>
  <c r="R672" i="1" s="1"/>
  <c r="R673" i="1" s="1"/>
  <c r="R674" i="1" s="1"/>
  <c r="R675" i="1" s="1"/>
  <c r="R676" i="1" s="1"/>
  <c r="R677" i="1" s="1"/>
  <c r="R678" i="1" s="1"/>
  <c r="R679" i="1" s="1"/>
  <c r="R680" i="1" s="1"/>
  <c r="R681" i="1" s="1"/>
  <c r="R682" i="1" s="1"/>
  <c r="R683" i="1" s="1"/>
  <c r="R684" i="1" s="1"/>
  <c r="R685" i="1" s="1"/>
  <c r="R686" i="1" s="1"/>
  <c r="R687" i="1" s="1"/>
  <c r="R688" i="1" s="1"/>
  <c r="R689" i="1" s="1"/>
  <c r="R690" i="1" s="1"/>
  <c r="R691" i="1" s="1"/>
  <c r="R692" i="1" s="1"/>
  <c r="R693" i="1" s="1"/>
  <c r="R694" i="1" s="1"/>
  <c r="R695" i="1" s="1"/>
  <c r="R696" i="1" s="1"/>
  <c r="R697" i="1" s="1"/>
  <c r="R698" i="1" s="1"/>
  <c r="R699" i="1" s="1"/>
  <c r="R700" i="1" s="1"/>
  <c r="R701" i="1" s="1"/>
  <c r="R702" i="1" s="1"/>
  <c r="R703" i="1" s="1"/>
  <c r="R704" i="1" s="1"/>
  <c r="R705" i="1" s="1"/>
  <c r="R706" i="1" s="1"/>
  <c r="R707" i="1" s="1"/>
  <c r="R708" i="1" s="1"/>
  <c r="R709" i="1" s="1"/>
  <c r="R710" i="1" s="1"/>
  <c r="R711" i="1" s="1"/>
  <c r="R712" i="1" s="1"/>
  <c r="R713" i="1" s="1"/>
  <c r="R714" i="1" s="1"/>
  <c r="R715" i="1" s="1"/>
  <c r="R716" i="1" s="1"/>
  <c r="R717" i="1" s="1"/>
  <c r="R718" i="1" s="1"/>
  <c r="R719" i="1" s="1"/>
  <c r="R720" i="1" s="1"/>
  <c r="R721" i="1" s="1"/>
  <c r="R722" i="1" s="1"/>
  <c r="R723" i="1" s="1"/>
  <c r="R724" i="1" s="1"/>
  <c r="R725" i="1" s="1"/>
  <c r="R726" i="1" s="1"/>
  <c r="R727" i="1" s="1"/>
  <c r="R728" i="1" s="1"/>
  <c r="R729" i="1" s="1"/>
  <c r="R730" i="1" s="1"/>
  <c r="R731" i="1" s="1"/>
  <c r="R732" i="1" s="1"/>
  <c r="R733" i="1" s="1"/>
  <c r="R734" i="1" s="1"/>
  <c r="R735" i="1" s="1"/>
  <c r="R736" i="1" s="1"/>
  <c r="R737" i="1" s="1"/>
  <c r="R738" i="1" s="1"/>
  <c r="R739" i="1" s="1"/>
  <c r="R740" i="1" s="1"/>
  <c r="R741" i="1" s="1"/>
  <c r="R742" i="1" s="1"/>
  <c r="R743" i="1" s="1"/>
  <c r="R744" i="1" s="1"/>
  <c r="R745" i="1" s="1"/>
  <c r="R746" i="1" s="1"/>
  <c r="R747" i="1" s="1"/>
  <c r="R748" i="1" s="1"/>
  <c r="R749" i="1" s="1"/>
  <c r="R750" i="1" s="1"/>
  <c r="R751" i="1" s="1"/>
  <c r="R752" i="1" s="1"/>
  <c r="R753" i="1" s="1"/>
  <c r="R754" i="1" s="1"/>
  <c r="R755" i="1" s="1"/>
  <c r="R756" i="1" s="1"/>
  <c r="R757" i="1" s="1"/>
  <c r="R758" i="1" s="1"/>
  <c r="R759" i="1" s="1"/>
  <c r="R760" i="1" s="1"/>
  <c r="R761" i="1" s="1"/>
  <c r="R762" i="1" s="1"/>
  <c r="R763" i="1" s="1"/>
  <c r="R764" i="1" s="1"/>
  <c r="R765" i="1" s="1"/>
  <c r="R766" i="1" s="1"/>
  <c r="R767" i="1" s="1"/>
  <c r="R768" i="1" s="1"/>
  <c r="R769" i="1" s="1"/>
  <c r="R770" i="1" s="1"/>
  <c r="R771" i="1" s="1"/>
  <c r="R772" i="1" s="1"/>
  <c r="R773" i="1" s="1"/>
  <c r="R774" i="1" s="1"/>
  <c r="R775" i="1" s="1"/>
  <c r="R776" i="1" s="1"/>
  <c r="R777" i="1" s="1"/>
  <c r="R778" i="1" s="1"/>
  <c r="R779" i="1" s="1"/>
  <c r="R780" i="1" s="1"/>
  <c r="R781" i="1" s="1"/>
  <c r="R782" i="1" s="1"/>
  <c r="R783" i="1" s="1"/>
  <c r="R784" i="1" s="1"/>
  <c r="R785" i="1" s="1"/>
  <c r="R786" i="1" s="1"/>
  <c r="R787" i="1" s="1"/>
  <c r="R788" i="1" s="1"/>
  <c r="R789" i="1" s="1"/>
  <c r="R790" i="1" s="1"/>
  <c r="R791" i="1" s="1"/>
  <c r="R792" i="1" s="1"/>
  <c r="R793" i="1" s="1"/>
  <c r="R794" i="1" s="1"/>
  <c r="R795" i="1" s="1"/>
  <c r="R796" i="1" s="1"/>
  <c r="R797" i="1" s="1"/>
  <c r="R798" i="1" s="1"/>
  <c r="R799" i="1" s="1"/>
  <c r="R800" i="1" s="1"/>
  <c r="R801" i="1" s="1"/>
  <c r="R802" i="1" s="1"/>
  <c r="R803" i="1" s="1"/>
  <c r="R804" i="1" s="1"/>
  <c r="R805" i="1" s="1"/>
  <c r="R806" i="1" s="1"/>
  <c r="R807" i="1" s="1"/>
  <c r="R808" i="1" s="1"/>
  <c r="R809" i="1" s="1"/>
  <c r="R810" i="1" s="1"/>
  <c r="R811" i="1" s="1"/>
  <c r="R812" i="1" s="1"/>
  <c r="R813" i="1" s="1"/>
  <c r="R814" i="1" s="1"/>
  <c r="R815" i="1" s="1"/>
  <c r="R816" i="1" s="1"/>
  <c r="R817" i="1" s="1"/>
  <c r="R818" i="1" s="1"/>
  <c r="R819" i="1" s="1"/>
  <c r="R820" i="1" s="1"/>
  <c r="R821" i="1" s="1"/>
  <c r="R822" i="1" s="1"/>
  <c r="R823" i="1" s="1"/>
  <c r="R824" i="1" s="1"/>
  <c r="R825" i="1" s="1"/>
  <c r="R826" i="1" s="1"/>
  <c r="R827" i="1" s="1"/>
  <c r="R828" i="1" s="1"/>
  <c r="R829" i="1" s="1"/>
  <c r="R830" i="1" s="1"/>
  <c r="R831" i="1" s="1"/>
  <c r="R832" i="1" s="1"/>
  <c r="R833" i="1" s="1"/>
  <c r="R834" i="1" s="1"/>
  <c r="R835" i="1" s="1"/>
  <c r="R836" i="1" s="1"/>
  <c r="R837" i="1" s="1"/>
  <c r="R838" i="1" s="1"/>
  <c r="R839" i="1" s="1"/>
  <c r="R840" i="1" s="1"/>
  <c r="R841" i="1" s="1"/>
  <c r="R842" i="1" s="1"/>
  <c r="R843" i="1" s="1"/>
  <c r="R844" i="1" s="1"/>
  <c r="R845" i="1" s="1"/>
  <c r="R846" i="1" s="1"/>
  <c r="R847" i="1" s="1"/>
  <c r="R848" i="1" s="1"/>
  <c r="R849" i="1" s="1"/>
  <c r="R850" i="1" s="1"/>
  <c r="R851" i="1" s="1"/>
  <c r="R852" i="1" s="1"/>
  <c r="R853" i="1" s="1"/>
  <c r="R854" i="1" s="1"/>
  <c r="R855" i="1" s="1"/>
  <c r="R856" i="1" s="1"/>
  <c r="R857" i="1" s="1"/>
  <c r="R858" i="1" s="1"/>
  <c r="R859" i="1" s="1"/>
  <c r="R860" i="1" s="1"/>
  <c r="R861" i="1" s="1"/>
  <c r="R862" i="1" s="1"/>
  <c r="R863" i="1" s="1"/>
  <c r="R864" i="1" s="1"/>
  <c r="R865" i="1" s="1"/>
  <c r="R866" i="1" s="1"/>
  <c r="R867" i="1" s="1"/>
  <c r="R868" i="1" s="1"/>
  <c r="R869" i="1" s="1"/>
  <c r="R870" i="1" s="1"/>
  <c r="R871" i="1" s="1"/>
  <c r="R872" i="1" s="1"/>
  <c r="R873" i="1" s="1"/>
  <c r="R874" i="1" s="1"/>
  <c r="R875" i="1" s="1"/>
  <c r="R876" i="1" s="1"/>
  <c r="R877" i="1" s="1"/>
  <c r="R878" i="1" s="1"/>
  <c r="R879" i="1" s="1"/>
  <c r="R880" i="1" s="1"/>
  <c r="R881" i="1" s="1"/>
  <c r="R882" i="1" s="1"/>
  <c r="R883" i="1" s="1"/>
  <c r="R884" i="1" s="1"/>
  <c r="R885" i="1" s="1"/>
  <c r="R886" i="1" s="1"/>
  <c r="R887" i="1" s="1"/>
  <c r="R888" i="1" s="1"/>
  <c r="R889" i="1" s="1"/>
  <c r="R890" i="1" s="1"/>
  <c r="R891" i="1" s="1"/>
  <c r="R892" i="1" s="1"/>
  <c r="R893" i="1" s="1"/>
  <c r="R894" i="1" s="1"/>
  <c r="R895" i="1" s="1"/>
  <c r="R896" i="1" s="1"/>
  <c r="R897" i="1" s="1"/>
  <c r="R898" i="1" s="1"/>
  <c r="R899" i="1" s="1"/>
  <c r="R900" i="1" s="1"/>
  <c r="R901" i="1" s="1"/>
  <c r="R902" i="1" s="1"/>
  <c r="R903" i="1" s="1"/>
  <c r="R904" i="1" s="1"/>
  <c r="R905" i="1" s="1"/>
  <c r="R906" i="1" s="1"/>
  <c r="R907" i="1" s="1"/>
  <c r="R908" i="1" s="1"/>
  <c r="R909" i="1" s="1"/>
  <c r="R910" i="1" s="1"/>
  <c r="R911" i="1" s="1"/>
  <c r="R912" i="1" s="1"/>
  <c r="R913" i="1" s="1"/>
  <c r="R914" i="1" s="1"/>
  <c r="R915" i="1" s="1"/>
  <c r="R916" i="1" s="1"/>
  <c r="R917" i="1" s="1"/>
  <c r="R918" i="1" s="1"/>
  <c r="R919" i="1" s="1"/>
  <c r="R920" i="1" s="1"/>
  <c r="R921" i="1" s="1"/>
  <c r="R922" i="1" s="1"/>
  <c r="R923" i="1" s="1"/>
  <c r="R924" i="1" s="1"/>
  <c r="R925" i="1" s="1"/>
  <c r="R926" i="1" s="1"/>
  <c r="R927" i="1" s="1"/>
  <c r="R928" i="1" s="1"/>
  <c r="R929" i="1" s="1"/>
  <c r="R930" i="1" s="1"/>
  <c r="R931" i="1" s="1"/>
  <c r="R932" i="1" s="1"/>
  <c r="R933" i="1" s="1"/>
  <c r="R934" i="1" s="1"/>
  <c r="R935" i="1" s="1"/>
  <c r="R936" i="1" s="1"/>
  <c r="R937" i="1" s="1"/>
  <c r="R938" i="1" s="1"/>
  <c r="R939" i="1" s="1"/>
  <c r="R940" i="1" s="1"/>
  <c r="R941" i="1" s="1"/>
  <c r="R942" i="1" s="1"/>
  <c r="R943" i="1" s="1"/>
  <c r="R944" i="1" s="1"/>
  <c r="R945" i="1" s="1"/>
  <c r="R946" i="1" s="1"/>
  <c r="R947" i="1" s="1"/>
  <c r="R948" i="1" s="1"/>
  <c r="R949" i="1" s="1"/>
  <c r="R950" i="1" s="1"/>
  <c r="R951" i="1" s="1"/>
  <c r="R952" i="1" s="1"/>
  <c r="R953" i="1" s="1"/>
  <c r="R954" i="1" s="1"/>
  <c r="R955" i="1" s="1"/>
  <c r="R956" i="1" s="1"/>
  <c r="R957" i="1" s="1"/>
  <c r="R958" i="1" s="1"/>
  <c r="R959" i="1" s="1"/>
  <c r="R960" i="1" s="1"/>
  <c r="R961" i="1" s="1"/>
  <c r="R962" i="1" s="1"/>
  <c r="R963" i="1" s="1"/>
  <c r="R964" i="1" s="1"/>
  <c r="R965" i="1" s="1"/>
  <c r="R966" i="1" s="1"/>
  <c r="R967" i="1" s="1"/>
  <c r="R968" i="1" s="1"/>
  <c r="R969" i="1" s="1"/>
  <c r="R970" i="1" s="1"/>
  <c r="R971" i="1" s="1"/>
  <c r="R972" i="1" s="1"/>
  <c r="R973" i="1" s="1"/>
  <c r="R974" i="1" s="1"/>
  <c r="R975" i="1" s="1"/>
  <c r="R976" i="1" s="1"/>
  <c r="R977" i="1" s="1"/>
  <c r="R978" i="1" s="1"/>
  <c r="R979" i="1" s="1"/>
  <c r="R980" i="1" s="1"/>
  <c r="R981" i="1" s="1"/>
  <c r="R982" i="1" s="1"/>
  <c r="R983" i="1" s="1"/>
  <c r="R984" i="1" s="1"/>
  <c r="R985" i="1" s="1"/>
  <c r="R986" i="1" s="1"/>
  <c r="R987" i="1" s="1"/>
  <c r="R988" i="1" s="1"/>
  <c r="R989" i="1" s="1"/>
  <c r="R990" i="1" s="1"/>
  <c r="R991" i="1" s="1"/>
  <c r="R992" i="1" s="1"/>
  <c r="R993" i="1" s="1"/>
  <c r="R994" i="1" s="1"/>
  <c r="R995" i="1" s="1"/>
  <c r="R996" i="1" s="1"/>
  <c r="R997" i="1" s="1"/>
  <c r="R998" i="1" s="1"/>
  <c r="R999" i="1" s="1"/>
  <c r="R1000" i="1" s="1"/>
  <c r="R1001" i="1" s="1"/>
  <c r="R1002" i="1" s="1"/>
  <c r="R1003" i="1" s="1"/>
  <c r="R1004" i="1" s="1"/>
  <c r="R1005" i="1" s="1"/>
  <c r="R1006" i="1" s="1"/>
  <c r="R1007" i="1" s="1"/>
  <c r="R1008" i="1" s="1"/>
  <c r="R1009" i="1" s="1"/>
  <c r="R1010" i="1" s="1"/>
  <c r="R1011" i="1" s="1"/>
  <c r="R1012" i="1" s="1"/>
  <c r="R1013" i="1" s="1"/>
  <c r="R1014" i="1" s="1"/>
  <c r="R1015" i="1" s="1"/>
  <c r="R1016" i="1" s="1"/>
  <c r="R1017" i="1" s="1"/>
  <c r="R1018" i="1" s="1"/>
  <c r="R1019" i="1" s="1"/>
  <c r="R1020" i="1" s="1"/>
  <c r="R1021" i="1" s="1"/>
  <c r="R1022" i="1" s="1"/>
  <c r="R1023" i="1" s="1"/>
  <c r="R1024" i="1" s="1"/>
  <c r="R1025" i="1" s="1"/>
  <c r="R1026" i="1" s="1"/>
  <c r="R1027" i="1" s="1"/>
  <c r="R1028" i="1" s="1"/>
  <c r="R1029" i="1" s="1"/>
  <c r="R1030" i="1" s="1"/>
  <c r="R1031" i="1" s="1"/>
  <c r="R1032" i="1" s="1"/>
  <c r="R1033" i="1" s="1"/>
  <c r="R1034" i="1" s="1"/>
  <c r="R1035" i="1" s="1"/>
  <c r="R1036" i="1" s="1"/>
  <c r="R1037" i="1" s="1"/>
  <c r="R1038" i="1" s="1"/>
  <c r="R1039" i="1" s="1"/>
  <c r="R1040" i="1" s="1"/>
  <c r="R1041" i="1" s="1"/>
  <c r="R1042" i="1" s="1"/>
  <c r="R1043" i="1" s="1"/>
  <c r="R1044" i="1" s="1"/>
  <c r="R1045" i="1" s="1"/>
  <c r="R1046" i="1" s="1"/>
  <c r="R1047" i="1" s="1"/>
  <c r="R1048" i="1" s="1"/>
  <c r="R1049" i="1" s="1"/>
  <c r="R1050" i="1" s="1"/>
  <c r="R1051" i="1" s="1"/>
  <c r="R1052" i="1" s="1"/>
  <c r="R1053" i="1" s="1"/>
  <c r="R1054" i="1" s="1"/>
  <c r="R1055" i="1" s="1"/>
  <c r="R1056" i="1" s="1"/>
  <c r="R1057" i="1" s="1"/>
  <c r="R1058" i="1" s="1"/>
  <c r="R1059" i="1" s="1"/>
  <c r="R1060" i="1" s="1"/>
  <c r="R1061" i="1" s="1"/>
  <c r="R1062" i="1" s="1"/>
  <c r="R1063" i="1" s="1"/>
  <c r="R1064" i="1" s="1"/>
  <c r="R1065" i="1" s="1"/>
  <c r="R1066" i="1" s="1"/>
  <c r="R1067" i="1" s="1"/>
  <c r="R1068" i="1" s="1"/>
  <c r="R1069" i="1" s="1"/>
  <c r="R1070" i="1" s="1"/>
  <c r="R1071" i="1" s="1"/>
  <c r="R1072" i="1" s="1"/>
  <c r="R1073" i="1" s="1"/>
  <c r="R1074" i="1" s="1"/>
  <c r="R1075" i="1" s="1"/>
  <c r="R1076" i="1" s="1"/>
  <c r="R1077" i="1" s="1"/>
  <c r="R1078" i="1" s="1"/>
  <c r="R1079" i="1" s="1"/>
  <c r="R1080" i="1" s="1"/>
  <c r="R1081" i="1" s="1"/>
  <c r="R1082" i="1" s="1"/>
  <c r="R1083" i="1" s="1"/>
  <c r="R1084" i="1" s="1"/>
  <c r="R1085" i="1" s="1"/>
  <c r="R1086" i="1" s="1"/>
  <c r="R1087" i="1" s="1"/>
  <c r="R1088" i="1" s="1"/>
  <c r="R1089" i="1" s="1"/>
  <c r="R1090" i="1" s="1"/>
  <c r="R1091" i="1" s="1"/>
  <c r="R1092" i="1" s="1"/>
  <c r="R1093" i="1" s="1"/>
  <c r="R1094" i="1" s="1"/>
  <c r="R1095" i="1" s="1"/>
  <c r="R1096" i="1" s="1"/>
  <c r="R1097" i="1" s="1"/>
  <c r="R1098" i="1" s="1"/>
  <c r="R1099" i="1" s="1"/>
  <c r="R1100" i="1" s="1"/>
  <c r="R1101" i="1" s="1"/>
  <c r="R1102" i="1" s="1"/>
  <c r="R1103" i="1" s="1"/>
  <c r="R1104" i="1" s="1"/>
  <c r="R1105" i="1" s="1"/>
  <c r="R1106" i="1" s="1"/>
  <c r="R1107" i="1" s="1"/>
  <c r="R1108" i="1" s="1"/>
  <c r="R1109" i="1" s="1"/>
  <c r="R1110" i="1" s="1"/>
  <c r="R1111" i="1" s="1"/>
  <c r="R1112" i="1" s="1"/>
  <c r="R1113" i="1" s="1"/>
  <c r="R1114" i="1" s="1"/>
  <c r="R1115" i="1" s="1"/>
  <c r="R1116" i="1" s="1"/>
  <c r="R1117" i="1" s="1"/>
  <c r="R1118" i="1" s="1"/>
  <c r="R1119" i="1" s="1"/>
  <c r="R1120" i="1" s="1"/>
  <c r="R1121" i="1" s="1"/>
  <c r="R1122" i="1" s="1"/>
  <c r="R1123" i="1" s="1"/>
  <c r="R1124" i="1" s="1"/>
  <c r="R1125" i="1" s="1"/>
  <c r="R1126" i="1" s="1"/>
  <c r="R1127" i="1" s="1"/>
  <c r="R1128" i="1" s="1"/>
  <c r="R1129" i="1" s="1"/>
  <c r="R1130" i="1" s="1"/>
  <c r="R1131" i="1" s="1"/>
  <c r="R1132" i="1" s="1"/>
  <c r="R1133" i="1" s="1"/>
  <c r="R1134" i="1" s="1"/>
  <c r="R1135" i="1" s="1"/>
  <c r="R1136" i="1" s="1"/>
  <c r="R1137" i="1" s="1"/>
  <c r="R1138" i="1" s="1"/>
  <c r="R1139" i="1" s="1"/>
  <c r="R1140" i="1" s="1"/>
  <c r="R1141" i="1" s="1"/>
  <c r="R1142" i="1" s="1"/>
  <c r="R1143" i="1" s="1"/>
  <c r="R1144" i="1" s="1"/>
  <c r="R1145" i="1" s="1"/>
  <c r="R1146" i="1" s="1"/>
  <c r="R1147" i="1" s="1"/>
  <c r="R1148" i="1" s="1"/>
  <c r="R1149" i="1" s="1"/>
  <c r="R1150" i="1" s="1"/>
  <c r="R1151" i="1" s="1"/>
  <c r="R1152" i="1" s="1"/>
  <c r="R1153" i="1" s="1"/>
  <c r="R1154" i="1" s="1"/>
  <c r="R1155" i="1" s="1"/>
  <c r="R1156" i="1" s="1"/>
  <c r="R1157" i="1" s="1"/>
  <c r="R1158" i="1" s="1"/>
  <c r="R1159" i="1" s="1"/>
  <c r="R1160" i="1" s="1"/>
  <c r="R1161" i="1" s="1"/>
  <c r="R1162" i="1" s="1"/>
  <c r="R1163" i="1" s="1"/>
  <c r="R1164" i="1" s="1"/>
  <c r="R1165" i="1" s="1"/>
  <c r="R1166" i="1" s="1"/>
  <c r="R1167" i="1" s="1"/>
  <c r="R1168" i="1" s="1"/>
  <c r="R1169" i="1" s="1"/>
  <c r="R1170" i="1" s="1"/>
  <c r="R1171" i="1" s="1"/>
  <c r="R1172" i="1" s="1"/>
  <c r="R1173" i="1" s="1"/>
  <c r="R1174" i="1" s="1"/>
  <c r="R1175" i="1" s="1"/>
  <c r="R1176" i="1" s="1"/>
  <c r="R1177" i="1" s="1"/>
  <c r="R1178" i="1" s="1"/>
  <c r="R1179" i="1" s="1"/>
  <c r="R1180" i="1" s="1"/>
  <c r="R1181" i="1" s="1"/>
  <c r="R1182" i="1" s="1"/>
  <c r="R1183" i="1" s="1"/>
  <c r="R1184" i="1" s="1"/>
  <c r="R1185" i="1" s="1"/>
  <c r="R1186" i="1" s="1"/>
  <c r="R1187" i="1" s="1"/>
  <c r="R1188" i="1" s="1"/>
  <c r="R1189" i="1" s="1"/>
  <c r="R1190" i="1" s="1"/>
  <c r="R1191" i="1" s="1"/>
  <c r="R1192" i="1" s="1"/>
  <c r="R1193" i="1" s="1"/>
  <c r="R1194" i="1" s="1"/>
  <c r="R1195" i="1" s="1"/>
  <c r="R1196" i="1" s="1"/>
  <c r="R1197" i="1" s="1"/>
  <c r="R1198" i="1" s="1"/>
  <c r="R1199" i="1" s="1"/>
  <c r="R1200" i="1" s="1"/>
  <c r="R1201" i="1" s="1"/>
  <c r="R1202" i="1" s="1"/>
  <c r="R1203" i="1" s="1"/>
  <c r="R1204" i="1" s="1"/>
  <c r="R1205" i="1" s="1"/>
  <c r="R1206" i="1" s="1"/>
  <c r="R1207" i="1" s="1"/>
  <c r="R1208" i="1" s="1"/>
  <c r="R1209" i="1" s="1"/>
  <c r="R1210" i="1" s="1"/>
  <c r="R1211" i="1" s="1"/>
  <c r="R1212" i="1" s="1"/>
  <c r="R1213" i="1" s="1"/>
  <c r="R1214" i="1" s="1"/>
  <c r="R1215" i="1" s="1"/>
  <c r="R1216" i="1" s="1"/>
  <c r="R1217" i="1" s="1"/>
  <c r="R1218" i="1" s="1"/>
  <c r="R1219" i="1" s="1"/>
  <c r="R1220" i="1" s="1"/>
  <c r="R1221" i="1" s="1"/>
  <c r="R1222" i="1" s="1"/>
  <c r="R1223" i="1" s="1"/>
  <c r="R1224" i="1" s="1"/>
  <c r="R1225" i="1" s="1"/>
  <c r="R1226" i="1" s="1"/>
  <c r="R1227" i="1" s="1"/>
  <c r="R1228" i="1" s="1"/>
  <c r="R1229" i="1" s="1"/>
  <c r="R1230" i="1" s="1"/>
  <c r="R1231" i="1" s="1"/>
  <c r="R1232" i="1" s="1"/>
  <c r="R1233" i="1" s="1"/>
  <c r="R1234" i="1" s="1"/>
  <c r="R1235" i="1" s="1"/>
  <c r="R1236" i="1" s="1"/>
  <c r="R1237" i="1" s="1"/>
  <c r="R1238" i="1" s="1"/>
  <c r="R1239" i="1" s="1"/>
  <c r="R1240" i="1" s="1"/>
  <c r="R1241" i="1" s="1"/>
  <c r="R1242" i="1" s="1"/>
  <c r="R1243" i="1" s="1"/>
  <c r="R1244" i="1" s="1"/>
  <c r="R1245" i="1" s="1"/>
  <c r="R1246" i="1" s="1"/>
  <c r="R1247" i="1" s="1"/>
  <c r="R1248" i="1" s="1"/>
  <c r="R1249" i="1" s="1"/>
  <c r="R1250" i="1" s="1"/>
  <c r="R1251" i="1" s="1"/>
  <c r="R1252" i="1" s="1"/>
  <c r="R1253" i="1" s="1"/>
  <c r="R1254" i="1" s="1"/>
  <c r="R1255" i="1" s="1"/>
  <c r="R1256" i="1" s="1"/>
  <c r="R1257" i="1" s="1"/>
  <c r="R1258" i="1" s="1"/>
  <c r="R1259" i="1" s="1"/>
  <c r="R1260" i="1" s="1"/>
  <c r="R1261" i="1" s="1"/>
  <c r="R1262" i="1" s="1"/>
  <c r="R1263" i="1" s="1"/>
  <c r="R1264" i="1" s="1"/>
  <c r="R1265" i="1" s="1"/>
  <c r="R1266" i="1" s="1"/>
  <c r="R1267" i="1" s="1"/>
  <c r="R1268" i="1" s="1"/>
  <c r="R1269" i="1" s="1"/>
  <c r="R1270" i="1" s="1"/>
  <c r="R1271" i="1" s="1"/>
  <c r="R1272" i="1" s="1"/>
  <c r="R1273" i="1" s="1"/>
  <c r="R1274" i="1" s="1"/>
  <c r="R1275" i="1" s="1"/>
  <c r="R1276" i="1" s="1"/>
  <c r="R1277" i="1" s="1"/>
  <c r="R1278" i="1" s="1"/>
  <c r="R1279" i="1" s="1"/>
  <c r="R1280" i="1" s="1"/>
  <c r="R1281" i="1" s="1"/>
  <c r="R1282" i="1" s="1"/>
  <c r="R1283" i="1" s="1"/>
  <c r="R1284" i="1" s="1"/>
  <c r="R1285" i="1" s="1"/>
  <c r="R1286" i="1" s="1"/>
  <c r="R1287" i="1" s="1"/>
  <c r="R1288" i="1" s="1"/>
  <c r="R1289" i="1" s="1"/>
  <c r="R1290" i="1" s="1"/>
  <c r="R1291" i="1" s="1"/>
  <c r="R1292" i="1" s="1"/>
  <c r="R1293" i="1" s="1"/>
  <c r="R1294" i="1" s="1"/>
  <c r="R1295" i="1" s="1"/>
  <c r="R1296" i="1" s="1"/>
  <c r="R1297" i="1" s="1"/>
  <c r="R1298" i="1" s="1"/>
  <c r="R1299" i="1" s="1"/>
  <c r="R1300" i="1" s="1"/>
  <c r="R1301" i="1" s="1"/>
  <c r="R1302" i="1" s="1"/>
  <c r="R1303" i="1" s="1"/>
  <c r="R1304" i="1" s="1"/>
  <c r="R1305" i="1" s="1"/>
  <c r="R1306" i="1" s="1"/>
  <c r="R1307" i="1" s="1"/>
  <c r="R1308" i="1" s="1"/>
  <c r="R1309" i="1" s="1"/>
  <c r="R1310" i="1" s="1"/>
  <c r="R1311" i="1" s="1"/>
  <c r="R1312" i="1" s="1"/>
  <c r="R1313" i="1" s="1"/>
  <c r="R1314" i="1" s="1"/>
  <c r="R1315" i="1" s="1"/>
  <c r="R1316" i="1" s="1"/>
  <c r="R1317" i="1" s="1"/>
  <c r="R1318" i="1" s="1"/>
  <c r="R1319" i="1" s="1"/>
  <c r="R1320" i="1" s="1"/>
  <c r="R1321" i="1" s="1"/>
  <c r="R1322" i="1" s="1"/>
  <c r="R1323" i="1" s="1"/>
  <c r="R1324" i="1" s="1"/>
  <c r="R1325" i="1" s="1"/>
  <c r="R1326" i="1" s="1"/>
  <c r="R1327" i="1" s="1"/>
  <c r="R1328" i="1" s="1"/>
  <c r="R1329" i="1" s="1"/>
  <c r="R1330" i="1" s="1"/>
  <c r="R1331" i="1" s="1"/>
  <c r="R1332" i="1" s="1"/>
  <c r="R1333" i="1" s="1"/>
  <c r="R1334" i="1" s="1"/>
  <c r="R1335" i="1" s="1"/>
  <c r="R1336" i="1" s="1"/>
  <c r="R1337" i="1" s="1"/>
  <c r="R1338" i="1" s="1"/>
  <c r="R1339" i="1" s="1"/>
  <c r="R1340" i="1" s="1"/>
  <c r="R1341" i="1" s="1"/>
  <c r="R1342" i="1" s="1"/>
  <c r="R1343" i="1" s="1"/>
  <c r="R1344" i="1" s="1"/>
  <c r="R1345" i="1" s="1"/>
  <c r="R1346" i="1" s="1"/>
  <c r="R1347" i="1" s="1"/>
  <c r="R1348" i="1" s="1"/>
  <c r="R1349" i="1" s="1"/>
  <c r="R1350" i="1" s="1"/>
  <c r="R1351" i="1" s="1"/>
  <c r="R1352" i="1" s="1"/>
  <c r="R1353" i="1" s="1"/>
  <c r="R1354" i="1" s="1"/>
  <c r="R1355" i="1" s="1"/>
  <c r="R1356" i="1" s="1"/>
  <c r="R1357" i="1" s="1"/>
  <c r="R1358" i="1" s="1"/>
  <c r="R1359" i="1" s="1"/>
  <c r="R1360" i="1" s="1"/>
  <c r="R1361" i="1" s="1"/>
  <c r="R1362" i="1" s="1"/>
  <c r="R1363" i="1" s="1"/>
  <c r="R1364" i="1" s="1"/>
  <c r="R1365" i="1" s="1"/>
  <c r="R1366" i="1" s="1"/>
  <c r="R1367" i="1" s="1"/>
  <c r="R1368" i="1" s="1"/>
  <c r="R1369" i="1" s="1"/>
  <c r="R1370" i="1" s="1"/>
  <c r="R1371" i="1" s="1"/>
  <c r="R1372" i="1" s="1"/>
  <c r="R1373" i="1" s="1"/>
  <c r="R1374" i="1" s="1"/>
  <c r="R1375" i="1" s="1"/>
  <c r="R1376" i="1" s="1"/>
  <c r="R1377" i="1" s="1"/>
  <c r="R1378" i="1" s="1"/>
  <c r="R1379" i="1" s="1"/>
  <c r="R1380" i="1" s="1"/>
  <c r="R1381" i="1" s="1"/>
  <c r="R1382" i="1" s="1"/>
  <c r="R1383" i="1" s="1"/>
  <c r="R1384" i="1" s="1"/>
  <c r="R1385" i="1" s="1"/>
  <c r="R1386" i="1" s="1"/>
  <c r="R1387" i="1" s="1"/>
  <c r="R1388" i="1" s="1"/>
  <c r="R1389" i="1" s="1"/>
  <c r="R1390" i="1" s="1"/>
  <c r="R1391" i="1" s="1"/>
  <c r="R1392" i="1" s="1"/>
  <c r="R1393" i="1" s="1"/>
  <c r="R1394" i="1" s="1"/>
  <c r="R1395" i="1" s="1"/>
  <c r="R1396" i="1" s="1"/>
  <c r="R1397" i="1" s="1"/>
  <c r="R1398" i="1" s="1"/>
  <c r="R1399" i="1" s="1"/>
  <c r="R1400" i="1" s="1"/>
  <c r="R1401" i="1" s="1"/>
  <c r="R1402" i="1" s="1"/>
  <c r="R1403" i="1" s="1"/>
  <c r="R1404" i="1" s="1"/>
  <c r="R1405" i="1" s="1"/>
  <c r="R1406" i="1" s="1"/>
  <c r="R1407" i="1" s="1"/>
  <c r="R1408" i="1" s="1"/>
  <c r="R1409" i="1" s="1"/>
  <c r="R1410" i="1" s="1"/>
  <c r="R1411" i="1" s="1"/>
  <c r="R1412" i="1" s="1"/>
  <c r="R1413" i="1" s="1"/>
  <c r="R1414" i="1" s="1"/>
  <c r="R1415" i="1" s="1"/>
  <c r="R1416" i="1" s="1"/>
  <c r="R1417" i="1" s="1"/>
  <c r="R1418" i="1" s="1"/>
  <c r="R1419" i="1" s="1"/>
  <c r="R1420" i="1" s="1"/>
  <c r="R1421" i="1" s="1"/>
  <c r="R1422" i="1" s="1"/>
  <c r="R1423" i="1" s="1"/>
  <c r="R1424" i="1" s="1"/>
  <c r="R1425" i="1" s="1"/>
  <c r="R1426" i="1" s="1"/>
  <c r="R1427" i="1" s="1"/>
  <c r="R1428" i="1" s="1"/>
  <c r="R1429" i="1" s="1"/>
  <c r="R1430" i="1" s="1"/>
  <c r="R1431" i="1" s="1"/>
  <c r="R1432" i="1" s="1"/>
  <c r="R1433" i="1" s="1"/>
  <c r="R1434" i="1" s="1"/>
  <c r="R1435" i="1" s="1"/>
  <c r="R1436" i="1" s="1"/>
  <c r="R1437" i="1" s="1"/>
  <c r="R1438" i="1" s="1"/>
  <c r="R1439" i="1" s="1"/>
  <c r="R1440" i="1" s="1"/>
  <c r="R1441" i="1" s="1"/>
  <c r="R1442" i="1" s="1"/>
  <c r="R1443" i="1" s="1"/>
  <c r="R1444" i="1" s="1"/>
  <c r="R1445" i="1" s="1"/>
  <c r="R1446" i="1" s="1"/>
  <c r="R1447" i="1" s="1"/>
  <c r="R1448" i="1" s="1"/>
  <c r="R1449" i="1" s="1"/>
  <c r="R1450" i="1" s="1"/>
  <c r="R1451" i="1" s="1"/>
  <c r="R1452" i="1" s="1"/>
  <c r="R1453" i="1" s="1"/>
  <c r="R1454" i="1" s="1"/>
  <c r="R1455" i="1" s="1"/>
  <c r="R1456" i="1" s="1"/>
  <c r="R1457" i="1" s="1"/>
  <c r="R1458" i="1" s="1"/>
  <c r="R1459" i="1" s="1"/>
  <c r="R1460" i="1" s="1"/>
  <c r="R1461" i="1" s="1"/>
  <c r="R1462" i="1" s="1"/>
  <c r="R1463" i="1" s="1"/>
  <c r="R1464" i="1" s="1"/>
  <c r="R1465" i="1" s="1"/>
  <c r="R1466" i="1" s="1"/>
  <c r="R1467" i="1" s="1"/>
  <c r="R1468" i="1" s="1"/>
  <c r="R1469" i="1" s="1"/>
  <c r="R1470" i="1" s="1"/>
  <c r="R1471" i="1" s="1"/>
  <c r="R1472" i="1" s="1"/>
  <c r="R1473" i="1" s="1"/>
  <c r="R1474" i="1" s="1"/>
  <c r="R1475" i="1" s="1"/>
  <c r="R1476" i="1" s="1"/>
  <c r="R1477" i="1" s="1"/>
  <c r="R1478" i="1" s="1"/>
  <c r="R1479" i="1" s="1"/>
  <c r="R1480" i="1" s="1"/>
  <c r="R1481" i="1" s="1"/>
  <c r="R1482" i="1" s="1"/>
  <c r="R1483" i="1" s="1"/>
  <c r="R1484" i="1" s="1"/>
  <c r="R1485" i="1" s="1"/>
  <c r="R1486" i="1" s="1"/>
  <c r="R1487" i="1" s="1"/>
  <c r="R1488" i="1" s="1"/>
  <c r="R1489" i="1" s="1"/>
  <c r="R1490" i="1" s="1"/>
  <c r="R1491" i="1" s="1"/>
  <c r="R1492" i="1" s="1"/>
  <c r="R1493" i="1" s="1"/>
  <c r="R1494" i="1" s="1"/>
  <c r="R1495" i="1" s="1"/>
  <c r="R1496" i="1" s="1"/>
  <c r="R1497" i="1" s="1"/>
  <c r="R1498" i="1" s="1"/>
  <c r="R1499" i="1" s="1"/>
  <c r="R1500" i="1" s="1"/>
  <c r="R1501" i="1" s="1"/>
  <c r="R1502" i="1" s="1"/>
  <c r="R1503" i="1" s="1"/>
  <c r="R1504" i="1" s="1"/>
  <c r="R1505" i="1" s="1"/>
  <c r="R1506" i="1" s="1"/>
  <c r="R1507" i="1" s="1"/>
  <c r="R1508" i="1" s="1"/>
  <c r="R1509" i="1" s="1"/>
  <c r="R1510" i="1" s="1"/>
  <c r="R1511" i="1" s="1"/>
  <c r="R1512" i="1" s="1"/>
  <c r="R1513" i="1" s="1"/>
  <c r="R1514" i="1" s="1"/>
  <c r="R1515" i="1" s="1"/>
  <c r="R1516" i="1" s="1"/>
  <c r="R1517" i="1" s="1"/>
  <c r="R1518" i="1" s="1"/>
  <c r="R1519" i="1" s="1"/>
  <c r="R1520" i="1" s="1"/>
  <c r="R1521" i="1" s="1"/>
  <c r="R1522" i="1" s="1"/>
  <c r="R1523" i="1" s="1"/>
  <c r="R1524" i="1" s="1"/>
  <c r="R1525" i="1" s="1"/>
  <c r="R1526" i="1" s="1"/>
  <c r="R1527" i="1" s="1"/>
  <c r="R1528" i="1" s="1"/>
  <c r="R1529" i="1" s="1"/>
  <c r="R1530" i="1" s="1"/>
  <c r="R1531" i="1" s="1"/>
  <c r="R1532" i="1" s="1"/>
  <c r="R1533" i="1" s="1"/>
  <c r="R1534" i="1" s="1"/>
  <c r="R1535" i="1" s="1"/>
  <c r="R1536" i="1" s="1"/>
  <c r="R1537" i="1" s="1"/>
  <c r="R1538" i="1" s="1"/>
  <c r="R1539" i="1" s="1"/>
  <c r="L7" i="2"/>
  <c r="Z7" i="2"/>
  <c r="L6" i="2"/>
  <c r="L8" i="2"/>
  <c r="H58" i="3"/>
  <c r="AO82" i="2"/>
  <c r="N87" i="2"/>
  <c r="N88" i="2"/>
  <c r="AO83" i="2"/>
  <c r="H267" i="2"/>
  <c r="AP84" i="2"/>
  <c r="AQ84" i="2"/>
  <c r="C16" i="3"/>
  <c r="H234" i="2"/>
  <c r="D36" i="16" s="1"/>
  <c r="C280" i="2"/>
  <c r="D281" i="2" s="1"/>
  <c r="H240" i="2"/>
  <c r="C326" i="2"/>
  <c r="C325" i="2"/>
  <c r="C324" i="2"/>
  <c r="D321" i="2"/>
  <c r="D340" i="2" s="1"/>
  <c r="D208" i="2"/>
  <c r="F5" i="12"/>
  <c r="F8" i="12"/>
  <c r="F31" i="12"/>
  <c r="C36" i="12" s="1"/>
  <c r="C41" i="12" s="1"/>
  <c r="C46" i="12" s="1"/>
  <c r="F25" i="12"/>
  <c r="L39" i="3"/>
  <c r="I58" i="3" s="1"/>
  <c r="H37" i="3"/>
  <c r="K37" i="3" s="1"/>
  <c r="K34" i="3" s="1"/>
  <c r="I37" i="3"/>
  <c r="I36" i="3"/>
  <c r="H36" i="3"/>
  <c r="K36" i="3" s="1"/>
  <c r="K33" i="3" s="1"/>
  <c r="H54" i="3" s="1"/>
  <c r="I49" i="3"/>
  <c r="L95" i="2"/>
  <c r="E321" i="2"/>
  <c r="E340" i="2" s="1"/>
  <c r="E311" i="2"/>
  <c r="E331" i="2" s="1"/>
  <c r="E317" i="2"/>
  <c r="E336" i="2" s="1"/>
  <c r="F311" i="2"/>
  <c r="F331" i="2" s="1"/>
  <c r="F317" i="2"/>
  <c r="F336" i="2" s="1"/>
  <c r="F321" i="2"/>
  <c r="F340" i="2" s="1"/>
  <c r="D313" i="2"/>
  <c r="D333" i="2" s="1"/>
  <c r="D317" i="2"/>
  <c r="D336" i="2" s="1"/>
  <c r="C260" i="2"/>
  <c r="H260" i="2" s="1"/>
  <c r="C311" i="2"/>
  <c r="C331" i="2" s="1"/>
  <c r="C259" i="2"/>
  <c r="H259" i="2" s="1"/>
  <c r="L93" i="2"/>
  <c r="L94" i="2"/>
  <c r="L103" i="2"/>
  <c r="E312" i="2"/>
  <c r="E332" i="2" s="1"/>
  <c r="C261" i="2"/>
  <c r="H261" i="2" s="1"/>
  <c r="F312" i="2"/>
  <c r="F332" i="2" s="1"/>
  <c r="D306" i="2"/>
  <c r="C313" i="2"/>
  <c r="C333" i="2" s="1"/>
  <c r="C312" i="2"/>
  <c r="C332" i="2" s="1"/>
  <c r="F313" i="2"/>
  <c r="F333" i="2" s="1"/>
  <c r="D305" i="2"/>
  <c r="E313" i="2"/>
  <c r="E333" i="2" s="1"/>
  <c r="E314" i="2"/>
  <c r="E334" i="2" s="1"/>
  <c r="E308" i="2"/>
  <c r="F314" i="2"/>
  <c r="F334" i="2" s="1"/>
  <c r="F308" i="2"/>
  <c r="D314" i="2"/>
  <c r="D334" i="2" s="1"/>
  <c r="D308" i="2"/>
  <c r="C314" i="2"/>
  <c r="C334" i="2" s="1"/>
  <c r="C308" i="2"/>
  <c r="D312" i="2"/>
  <c r="D332" i="2" s="1"/>
  <c r="D311" i="2"/>
  <c r="D331" i="2" s="1"/>
  <c r="C208" i="2"/>
  <c r="E208" i="2"/>
  <c r="F208" i="2"/>
  <c r="I80" i="2"/>
  <c r="I94" i="2"/>
  <c r="I93" i="2"/>
  <c r="I95" i="2"/>
  <c r="I90" i="2"/>
  <c r="J95" i="2"/>
  <c r="J103" i="2"/>
  <c r="J90" i="2"/>
  <c r="J93" i="2"/>
  <c r="J94" i="2"/>
  <c r="J80" i="2"/>
  <c r="K95" i="2"/>
  <c r="K103" i="2"/>
  <c r="K93" i="2"/>
  <c r="K94" i="2"/>
  <c r="K90" i="2"/>
  <c r="L80" i="2"/>
  <c r="F81" i="2"/>
  <c r="C80" i="2"/>
  <c r="I31" i="2"/>
  <c r="I33" i="2"/>
  <c r="I30" i="2"/>
  <c r="I32" i="2"/>
  <c r="I34" i="2"/>
  <c r="Z9" i="2" l="1"/>
  <c r="H56" i="3"/>
  <c r="K30" i="3"/>
  <c r="K29" i="3"/>
  <c r="F63" i="3"/>
  <c r="C290" i="2"/>
  <c r="N90" i="2"/>
  <c r="N93" i="2"/>
  <c r="C289" i="2"/>
  <c r="N94" i="2"/>
  <c r="N80" i="2"/>
  <c r="AO84" i="2"/>
  <c r="C288" i="2"/>
  <c r="L10" i="2"/>
  <c r="K81" i="2"/>
  <c r="D32" i="12"/>
  <c r="E99" i="2"/>
  <c r="K99" i="2"/>
  <c r="D6" i="12" s="1"/>
  <c r="D14" i="12"/>
  <c r="C32" i="12"/>
  <c r="J99" i="2"/>
  <c r="C6" i="12" s="1"/>
  <c r="C14" i="12"/>
  <c r="L81" i="2"/>
  <c r="AR85" i="2" s="1"/>
  <c r="E32" i="12"/>
  <c r="B37" i="12" s="1"/>
  <c r="B42" i="12" s="1"/>
  <c r="B47" i="12" s="1"/>
  <c r="F99" i="2"/>
  <c r="L99" i="2"/>
  <c r="E6" i="12" s="1"/>
  <c r="E14" i="12"/>
  <c r="I81" i="2"/>
  <c r="B32" i="12"/>
  <c r="B14" i="12"/>
  <c r="J81" i="2"/>
  <c r="D99" i="2"/>
  <c r="H55" i="3"/>
  <c r="I55" i="3" s="1"/>
  <c r="J55" i="3" s="1"/>
  <c r="K55" i="3" s="1"/>
  <c r="M39" i="3"/>
  <c r="J58" i="3" s="1"/>
  <c r="J49" i="3"/>
  <c r="K49" i="3" s="1"/>
  <c r="H57" i="3"/>
  <c r="I57" i="3" s="1"/>
  <c r="J57" i="3" s="1"/>
  <c r="K57" i="3" s="1"/>
  <c r="C161" i="2"/>
  <c r="C81" i="2"/>
  <c r="E81" i="2"/>
  <c r="D81" i="2"/>
  <c r="E161" i="2"/>
  <c r="F161" i="2"/>
  <c r="D161" i="2"/>
  <c r="C11" i="12" l="1"/>
  <c r="AP85" i="2"/>
  <c r="B11" i="12"/>
  <c r="AO85" i="2"/>
  <c r="N81" i="2"/>
  <c r="E26" i="16" s="1"/>
  <c r="D11" i="12"/>
  <c r="AQ85" i="2"/>
  <c r="F32" i="12"/>
  <c r="C37" i="12" s="1"/>
  <c r="C42" i="12" s="1"/>
  <c r="C47" i="12" s="1"/>
  <c r="F14" i="12"/>
  <c r="F6" i="12"/>
  <c r="E11" i="12"/>
  <c r="N39" i="3"/>
  <c r="K58" i="3" s="1"/>
  <c r="E221" i="2"/>
  <c r="E209" i="2" s="1"/>
  <c r="E212" i="2" s="1"/>
  <c r="E50" i="3"/>
  <c r="E51" i="3" s="1"/>
  <c r="L37" i="3"/>
  <c r="M37" i="3" s="1"/>
  <c r="N37" i="3" s="1"/>
  <c r="L36" i="3"/>
  <c r="M36" i="3" s="1"/>
  <c r="N36" i="3" s="1"/>
  <c r="D33" i="12"/>
  <c r="E82" i="2"/>
  <c r="K82" i="2"/>
  <c r="D83" i="2"/>
  <c r="F220" i="2"/>
  <c r="F225" i="2" s="1"/>
  <c r="F11" i="12" l="1"/>
  <c r="K83" i="2"/>
  <c r="E226" i="2"/>
  <c r="D24" i="12"/>
  <c r="D27" i="12" s="1"/>
  <c r="D221" i="2"/>
  <c r="D50" i="3"/>
  <c r="D51" i="3" s="1"/>
  <c r="C221" i="2"/>
  <c r="C209" i="2" s="1"/>
  <c r="C212" i="2" s="1"/>
  <c r="C50" i="3"/>
  <c r="C51" i="3" s="1"/>
  <c r="F221" i="2"/>
  <c r="F50" i="3"/>
  <c r="F51" i="3" s="1"/>
  <c r="L82" i="2"/>
  <c r="E83" i="2"/>
  <c r="E220" i="2"/>
  <c r="E225" i="2" s="1"/>
  <c r="B33" i="12"/>
  <c r="I82" i="2"/>
  <c r="J83" i="2"/>
  <c r="J82" i="2"/>
  <c r="E33" i="12"/>
  <c r="B38" i="12" s="1"/>
  <c r="B43" i="12" s="1"/>
  <c r="B48" i="12" s="1"/>
  <c r="D220" i="2"/>
  <c r="D225" i="2" s="1"/>
  <c r="D84" i="2"/>
  <c r="D82" i="2"/>
  <c r="C82" i="2"/>
  <c r="C220" i="2"/>
  <c r="C225" i="2" s="1"/>
  <c r="C83" i="2"/>
  <c r="F82" i="2"/>
  <c r="K85" i="2"/>
  <c r="K84" i="2"/>
  <c r="D12" i="12" s="1"/>
  <c r="N82" i="2" l="1"/>
  <c r="F209" i="2"/>
  <c r="F212" i="2" s="1"/>
  <c r="E24" i="12"/>
  <c r="E27" i="12" s="1"/>
  <c r="D209" i="2"/>
  <c r="D212" i="2" s="1"/>
  <c r="C24" i="12"/>
  <c r="C27" i="12" s="1"/>
  <c r="I83" i="2"/>
  <c r="N83" i="2" s="1"/>
  <c r="C226" i="2"/>
  <c r="B24" i="12"/>
  <c r="F226" i="2"/>
  <c r="E84" i="2"/>
  <c r="D226" i="2"/>
  <c r="L34" i="3"/>
  <c r="I56" i="3" s="1"/>
  <c r="L33" i="3"/>
  <c r="I54" i="3" s="1"/>
  <c r="L83" i="2"/>
  <c r="D85" i="2"/>
  <c r="K104" i="2"/>
  <c r="D7" i="12" s="1"/>
  <c r="D104" i="2"/>
  <c r="F83" i="2"/>
  <c r="I84" i="2"/>
  <c r="I85" i="2"/>
  <c r="L104" i="2"/>
  <c r="E7" i="12" s="1"/>
  <c r="L84" i="2"/>
  <c r="B12" i="12" l="1"/>
  <c r="E104" i="2"/>
  <c r="E85" i="2"/>
  <c r="E12" i="12"/>
  <c r="F24" i="12"/>
  <c r="F27" i="12" s="1"/>
  <c r="B27" i="12"/>
  <c r="J84" i="2"/>
  <c r="C12" i="12" s="1"/>
  <c r="C33" i="12"/>
  <c r="F33" i="12" s="1"/>
  <c r="C38" i="12" s="1"/>
  <c r="C43" i="12" s="1"/>
  <c r="C48" i="12" s="1"/>
  <c r="L29" i="3"/>
  <c r="L30" i="3"/>
  <c r="M34" i="3" s="1"/>
  <c r="J56" i="3" s="1"/>
  <c r="K105" i="2"/>
  <c r="J104" i="2"/>
  <c r="C7" i="12" s="1"/>
  <c r="F7" i="12" s="1"/>
  <c r="I51" i="3"/>
  <c r="H50" i="3"/>
  <c r="H52" i="3" s="1"/>
  <c r="H53" i="3" s="1"/>
  <c r="H60" i="3" s="1"/>
  <c r="C85" i="2"/>
  <c r="C84" i="2"/>
  <c r="F84" i="2"/>
  <c r="F104" i="2"/>
  <c r="L105" i="2"/>
  <c r="L85" i="2"/>
  <c r="N84" i="2" l="1"/>
  <c r="E105" i="2"/>
  <c r="F12" i="12"/>
  <c r="M33" i="3"/>
  <c r="J54" i="3" s="1"/>
  <c r="J105" i="2"/>
  <c r="M30" i="3"/>
  <c r="J85" i="2"/>
  <c r="N85" i="2" s="1"/>
  <c r="F26" i="16" s="1"/>
  <c r="J51" i="3"/>
  <c r="I50" i="3"/>
  <c r="I52" i="3" s="1"/>
  <c r="I53" i="3" s="1"/>
  <c r="D105" i="2"/>
  <c r="F85" i="2"/>
  <c r="F105" i="2"/>
  <c r="J50" i="3" l="1"/>
  <c r="J52" i="3" s="1"/>
  <c r="J53" i="3" s="1"/>
  <c r="K51" i="3"/>
  <c r="K50" i="3" s="1"/>
  <c r="K52" i="3" s="1"/>
  <c r="K53" i="3" s="1"/>
  <c r="I60" i="3"/>
  <c r="M29" i="3"/>
  <c r="N33" i="3" s="1"/>
  <c r="K54" i="3" s="1"/>
  <c r="N34" i="3"/>
  <c r="K56" i="3" s="1"/>
  <c r="K60" i="3" l="1"/>
  <c r="K61" i="3" s="1"/>
  <c r="C64" i="3" s="1"/>
  <c r="N29" i="3"/>
  <c r="J60" i="3"/>
  <c r="C63" i="3" s="1"/>
  <c r="N30" i="3"/>
  <c r="C66" i="3" l="1"/>
  <c r="C69" i="3" s="1"/>
  <c r="C73" i="3" s="1"/>
  <c r="C75" i="3" s="1"/>
  <c r="D83" i="3" s="1"/>
  <c r="C78" i="3" l="1"/>
</calcChain>
</file>

<file path=xl/sharedStrings.xml><?xml version="1.0" encoding="utf-8"?>
<sst xmlns="http://schemas.openxmlformats.org/spreadsheetml/2006/main" count="3168" uniqueCount="916">
  <si>
    <t xml:space="preserve">Financial Statement Input </t>
  </si>
  <si>
    <t>Profit and Loss</t>
  </si>
  <si>
    <t>Cash</t>
  </si>
  <si>
    <t>Short Term Investments</t>
  </si>
  <si>
    <t>ASSETS</t>
  </si>
  <si>
    <t>Cash &amp; Short Term Investments</t>
  </si>
  <si>
    <t>Receivables - Net</t>
  </si>
  <si>
    <t>Raw Materials</t>
  </si>
  <si>
    <t>Finished Goods</t>
  </si>
  <si>
    <t>Progress Payments Other</t>
  </si>
  <si>
    <t>Inventories - Total</t>
  </si>
  <si>
    <t>Prepaid Expenses</t>
  </si>
  <si>
    <t>Other Current Assets</t>
  </si>
  <si>
    <t>CURRENT ASSETS - TOTAL</t>
  </si>
  <si>
    <t>Land</t>
  </si>
  <si>
    <t>Buildings</t>
  </si>
  <si>
    <t>Machinery &amp; Equipment</t>
  </si>
  <si>
    <t>Transportation Equipment</t>
  </si>
  <si>
    <t>Other Property, Plant &amp; Equipment</t>
  </si>
  <si>
    <t>Property, Plant, &amp; Equipment under Capitalized Leases</t>
  </si>
  <si>
    <t>Property, Plant and Equipment - Gross</t>
  </si>
  <si>
    <t>Accumulated Depreciation</t>
  </si>
  <si>
    <t>Property, Plant and Equipment - Net</t>
  </si>
  <si>
    <t>Other Investments</t>
  </si>
  <si>
    <t>Deferred Charges</t>
  </si>
  <si>
    <t>Total Intangible Other Assets - Net</t>
  </si>
  <si>
    <t>Other Assets - Total</t>
  </si>
  <si>
    <t>TOTAL ASSETS</t>
  </si>
  <si>
    <t>LIABILITIES</t>
  </si>
  <si>
    <t>Accounts Payable</t>
  </si>
  <si>
    <t>Short Term Debt &amp; Current Portion of Long Term Debt</t>
  </si>
  <si>
    <t>Income Taxes Payable</t>
  </si>
  <si>
    <t>Other Current Liabilities</t>
  </si>
  <si>
    <t>CURRENT LIABILITIES - TOTAL</t>
  </si>
  <si>
    <t>200K</t>
  </si>
  <si>
    <t>Long Term Debt</t>
  </si>
  <si>
    <t>Provision for Risks and Charges</t>
  </si>
  <si>
    <t>Deferred Taxes - Credit</t>
  </si>
  <si>
    <t>Deferred Taxes - Debit</t>
  </si>
  <si>
    <t>DEFERRED TAXES</t>
  </si>
  <si>
    <t>Other Liabilities</t>
  </si>
  <si>
    <t>TOTAL LIABILITIES</t>
  </si>
  <si>
    <t>EQUITY</t>
  </si>
  <si>
    <t>Non-Equity Reserves</t>
  </si>
  <si>
    <t>Minority Interest</t>
  </si>
  <si>
    <t>Preferred Stock</t>
  </si>
  <si>
    <t>Common Stock</t>
  </si>
  <si>
    <t>Capital Surplus</t>
  </si>
  <si>
    <t>Retained Earnings</t>
  </si>
  <si>
    <t>Unrealized Foreign Exchange Gain/Loss</t>
  </si>
  <si>
    <t>Unrealized Gain/Loss on Marketable Securities</t>
  </si>
  <si>
    <t>Treasury Stock</t>
  </si>
  <si>
    <t>COMMON EQUITY</t>
  </si>
  <si>
    <t>TOTAL LIABILITIES &amp; SHAREHOLDERS’ EQUITY</t>
  </si>
  <si>
    <t>SHARE INFORMATION</t>
  </si>
  <si>
    <t>Common Shares Outstanding</t>
  </si>
  <si>
    <t>() = Negative Values</t>
  </si>
  <si>
    <t>In Malaysian Ringgits</t>
  </si>
  <si>
    <t>Values are displayed in Millions except for earnings per share and where noted</t>
  </si>
  <si>
    <t>Balance Sheet</t>
  </si>
  <si>
    <t>NET SALES OR REVENUES</t>
  </si>
  <si>
    <t>Cost of Goods Sold (Excl Depreciation)</t>
  </si>
  <si>
    <t>Depreciation, Depletion And Amortization</t>
  </si>
  <si>
    <t>Depreciation</t>
  </si>
  <si>
    <t>Amortization of Intangibles</t>
  </si>
  <si>
    <t>GROSS INCOME</t>
  </si>
  <si>
    <t>Selling, General &amp; Admin Expenses</t>
  </si>
  <si>
    <t>Other Operating Expenses</t>
  </si>
  <si>
    <t>OPERATING INCOME</t>
  </si>
  <si>
    <t>Extraordinary Credit - Pretax</t>
  </si>
  <si>
    <t>Extraordinary Charge - Pretax</t>
  </si>
  <si>
    <t>Other Income/Expenses - Net</t>
  </si>
  <si>
    <t>Interest Expense On Debt</t>
  </si>
  <si>
    <t>Interest Capitalized</t>
  </si>
  <si>
    <t>PRETAX INCOME</t>
  </si>
  <si>
    <t>Income Taxes</t>
  </si>
  <si>
    <t>Current Domestic Income Tax</t>
  </si>
  <si>
    <t>Current Foreign Income Tax</t>
  </si>
  <si>
    <t>Deferred Domestic Income Tax</t>
  </si>
  <si>
    <t>--</t>
  </si>
  <si>
    <t>Equity in Earnings</t>
  </si>
  <si>
    <t>NET INCOME BEFORE EXTRA ITEMS/PREFERRED DIVIDENDS</t>
  </si>
  <si>
    <t>NET INCOME USED TO CALCULATE BASIC EARNINGS PER SHARE</t>
  </si>
  <si>
    <t>Shares used in computing earnings per share - Fully Diluted</t>
  </si>
  <si>
    <t>Earning per Common Share - Basic</t>
  </si>
  <si>
    <t>Earning per Common Share - Fully Diluted</t>
  </si>
  <si>
    <t>Cash Flow Statement</t>
  </si>
  <si>
    <t>OPERATING ACTIVITIES</t>
  </si>
  <si>
    <t>Net Income / Starting Line</t>
  </si>
  <si>
    <t>Depreciation and Depletion</t>
  </si>
  <si>
    <t>Amoritization of Intangible Assets</t>
  </si>
  <si>
    <t>Depreciation, Depletion and Amortization</t>
  </si>
  <si>
    <t>Total Other Cash Flow</t>
  </si>
  <si>
    <t>Funds From Operations</t>
  </si>
  <si>
    <t>Extraordinary Items</t>
  </si>
  <si>
    <t>Decrease/Increase In Receivables</t>
  </si>
  <si>
    <t>Decrease/Increase In Inventories</t>
  </si>
  <si>
    <t>Increase/Decrease In Accounts Payable</t>
  </si>
  <si>
    <t>Decrease/Increase In Other Assets/Liability</t>
  </si>
  <si>
    <t>Funds From/For Other Operating Activities</t>
  </si>
  <si>
    <t>NET CASH FLOW - OPERATING ACTIVITIES</t>
  </si>
  <si>
    <t>INVESTING</t>
  </si>
  <si>
    <t>Increase In Investments</t>
  </si>
  <si>
    <t>Decrease In Investments</t>
  </si>
  <si>
    <t>Capital Expenditures (Additions To Fixed Assets)</t>
  </si>
  <si>
    <t>Disposal Of Fixed Assets</t>
  </si>
  <si>
    <t>Net Assets From Acquisitions</t>
  </si>
  <si>
    <t>Other Uses - Investing</t>
  </si>
  <si>
    <t>Other Sources - Investing</t>
  </si>
  <si>
    <t>Other Sources(Uses) - Investing</t>
  </si>
  <si>
    <t>Additions To Other Assets</t>
  </si>
  <si>
    <t>NET CASH FLOW - INVESTING</t>
  </si>
  <si>
    <t>FINANCING</t>
  </si>
  <si>
    <t>Long Term Borrowings</t>
  </si>
  <si>
    <t>Reduction In Long Term Debt</t>
  </si>
  <si>
    <t>Common/Preferred Redeemed, Retired, Converted, Etc.</t>
  </si>
  <si>
    <t>Common Dividends (Cash)</t>
  </si>
  <si>
    <t>Cash Dividends Paid - Total</t>
  </si>
  <si>
    <t>Other Sources - Financing</t>
  </si>
  <si>
    <t>Other Uses - Financing</t>
  </si>
  <si>
    <t>Other Sources(Uses) - Financing</t>
  </si>
  <si>
    <t>NET CASH FLOW - FINANCING</t>
  </si>
  <si>
    <t>EFFECT OF EXCHANGE RATE ON CASH</t>
  </si>
  <si>
    <t>INCREASE/DECREASE IN CASH AND SHORT TERM INVESTMENTS</t>
  </si>
  <si>
    <t>Taxes Paid</t>
  </si>
  <si>
    <t>Interest Paid</t>
  </si>
  <si>
    <t>Unrealized Gains/Losses from Fair Value Adjustment of Financial Assets</t>
  </si>
  <si>
    <t>Source: CNBC</t>
  </si>
  <si>
    <t>Share Price</t>
  </si>
  <si>
    <t>Source: Yahoo Finance</t>
  </si>
  <si>
    <t>Date</t>
  </si>
  <si>
    <t>Open</t>
  </si>
  <si>
    <t>High</t>
  </si>
  <si>
    <t>Low</t>
  </si>
  <si>
    <t>Close</t>
  </si>
  <si>
    <t>Adj Close</t>
  </si>
  <si>
    <t>Volume</t>
  </si>
  <si>
    <t>null</t>
  </si>
  <si>
    <t>Open Price</t>
  </si>
  <si>
    <t>Target Price</t>
  </si>
  <si>
    <t>Upside/Downside</t>
  </si>
  <si>
    <t>Price Call</t>
  </si>
  <si>
    <t>Source</t>
  </si>
  <si>
    <t>+0.60 (10.91%)</t>
  </si>
  <si>
    <t>BUY</t>
  </si>
  <si>
    <t>TA</t>
  </si>
  <si>
    <t>-0.40 (7.27%)</t>
  </si>
  <si>
    <t>HOLD</t>
  </si>
  <si>
    <t>PUBLIC BANK</t>
  </si>
  <si>
    <t>+0.16 (2.91%)</t>
  </si>
  <si>
    <t>KENANGA</t>
  </si>
  <si>
    <t>HLG</t>
  </si>
  <si>
    <t>+0.69 (13.88%)</t>
  </si>
  <si>
    <t>-0.05 (1.03%)</t>
  </si>
  <si>
    <t>MACQUARIE GROUP</t>
  </si>
  <si>
    <t>+0.42 (9.17%)</t>
  </si>
  <si>
    <t>+0.85 (17.89%)</t>
  </si>
  <si>
    <t>Affin Hwang Capital</t>
  </si>
  <si>
    <t>-0.12 (2.54%)</t>
  </si>
  <si>
    <t>+0.63 (13.35%)</t>
  </si>
  <si>
    <t>MAYBANK</t>
  </si>
  <si>
    <t>Analyst Recommendations</t>
  </si>
  <si>
    <t>Source: i3 Investor</t>
  </si>
  <si>
    <t xml:space="preserve">Share Price Performance </t>
  </si>
  <si>
    <t xml:space="preserve">  Average</t>
  </si>
  <si>
    <t xml:space="preserve">  Median</t>
  </si>
  <si>
    <t xml:space="preserve">  Min</t>
  </si>
  <si>
    <t xml:space="preserve">  Max</t>
  </si>
  <si>
    <t xml:space="preserve">  S. Dev</t>
  </si>
  <si>
    <t xml:space="preserve">  Range</t>
  </si>
  <si>
    <t>Total Shareholder Return (without dividend)</t>
  </si>
  <si>
    <t>From</t>
  </si>
  <si>
    <t>2012-2013</t>
  </si>
  <si>
    <t>2013-2014</t>
  </si>
  <si>
    <t>2014-2015</t>
  </si>
  <si>
    <t>2015-2016</t>
  </si>
  <si>
    <t>2016-2017</t>
  </si>
  <si>
    <t>CAGR</t>
  </si>
  <si>
    <t>Current P/E at 16 May 2017</t>
  </si>
  <si>
    <t>Annual Dividends</t>
  </si>
  <si>
    <t> </t>
  </si>
  <si>
    <t>Dividend Amount</t>
  </si>
  <si>
    <t>Year-end Yield %</t>
  </si>
  <si>
    <t>*Dividend Amount is calculated using the ex-dividend date</t>
  </si>
  <si>
    <t>Dividend History</t>
  </si>
  <si>
    <t>Dividend</t>
  </si>
  <si>
    <t>Div Yield</t>
  </si>
  <si>
    <t>Average</t>
  </si>
  <si>
    <t>Median</t>
  </si>
  <si>
    <t>Min</t>
  </si>
  <si>
    <t>Max</t>
  </si>
  <si>
    <t>Std Dev</t>
  </si>
  <si>
    <t>2013-Present</t>
  </si>
  <si>
    <t>Year</t>
  </si>
  <si>
    <t>Dividend Yield</t>
  </si>
  <si>
    <t>Financials</t>
  </si>
  <si>
    <t>Dividends</t>
  </si>
  <si>
    <t>Source: MorningStar</t>
  </si>
  <si>
    <t>P&amp;L Analysis</t>
  </si>
  <si>
    <t>Cost of Goods Sold</t>
  </si>
  <si>
    <t>Gross Profit</t>
  </si>
  <si>
    <t>Other Op Expense</t>
  </si>
  <si>
    <t>SGA Expense</t>
  </si>
  <si>
    <t>EBITDA</t>
  </si>
  <si>
    <t>Extraordinary Credit</t>
  </si>
  <si>
    <t>Extraordinary Charge</t>
  </si>
  <si>
    <t>Interest Expense</t>
  </si>
  <si>
    <t>Amortization</t>
  </si>
  <si>
    <t>EBIT</t>
  </si>
  <si>
    <t>EBT</t>
  </si>
  <si>
    <t>Net Income</t>
  </si>
  <si>
    <t xml:space="preserve">  Gross Profit</t>
  </si>
  <si>
    <t xml:space="preserve">  EBIT</t>
  </si>
  <si>
    <t xml:space="preserve">  EBT</t>
  </si>
  <si>
    <t xml:space="preserve">  Net Income</t>
  </si>
  <si>
    <t xml:space="preserve">  Net Income (after MI)</t>
  </si>
  <si>
    <t>Growth (%)</t>
  </si>
  <si>
    <t xml:space="preserve">  Revenue</t>
  </si>
  <si>
    <t xml:space="preserve">  COGS</t>
  </si>
  <si>
    <t xml:space="preserve">  SGA Expense</t>
  </si>
  <si>
    <t xml:space="preserve">  Other Op Expense</t>
  </si>
  <si>
    <t>Total Operating Cost</t>
  </si>
  <si>
    <t xml:space="preserve">  SGA</t>
  </si>
  <si>
    <t xml:space="preserve">  Net Income (After MI)</t>
  </si>
  <si>
    <t xml:space="preserve">  Total Op Expense</t>
  </si>
  <si>
    <t>Cash Flow Analysis</t>
  </si>
  <si>
    <t>Non-Operating Interest Income</t>
  </si>
  <si>
    <t>Long Term Receivables</t>
  </si>
  <si>
    <t>Accrued Payroll</t>
  </si>
  <si>
    <t>ESOP Guarantees</t>
  </si>
  <si>
    <t>700K</t>
  </si>
  <si>
    <t>Equity Earnings</t>
  </si>
  <si>
    <t>Net Income (w/o MI)</t>
  </si>
  <si>
    <t xml:space="preserve">  Other Income</t>
  </si>
  <si>
    <t>Revenue + Other Income</t>
  </si>
  <si>
    <t>Other Income Margin (%)</t>
  </si>
  <si>
    <t>Margin to Total Op Cost (%)</t>
  </si>
  <si>
    <t xml:space="preserve">  Total Op Cost</t>
  </si>
  <si>
    <t xml:space="preserve">  Revenue </t>
  </si>
  <si>
    <t>Margin to Revenue + Other Income (%)</t>
  </si>
  <si>
    <t>Without Other Income Portion</t>
  </si>
  <si>
    <t>Funds from Operations</t>
  </si>
  <si>
    <t>Operational Cash Flow</t>
  </si>
  <si>
    <t>Investing Cash Flow</t>
  </si>
  <si>
    <t>Financing Cash Flow</t>
  </si>
  <si>
    <t>Net Cash Flow</t>
  </si>
  <si>
    <t>Exchange Rate on Cash</t>
  </si>
  <si>
    <t>Net Cash Flow (After Ex)</t>
  </si>
  <si>
    <t>Cash + ST Investments</t>
  </si>
  <si>
    <t xml:space="preserve">  Cash</t>
  </si>
  <si>
    <t xml:space="preserve">  ST</t>
  </si>
  <si>
    <t>Sum</t>
  </si>
  <si>
    <t>% Change in</t>
  </si>
  <si>
    <t xml:space="preserve">Total Change in </t>
  </si>
  <si>
    <t>Revenue Collection Against Revenue Recognition</t>
  </si>
  <si>
    <t>Income Statement</t>
  </si>
  <si>
    <t>Cash Flow</t>
  </si>
  <si>
    <t xml:space="preserve">  EBITDA</t>
  </si>
  <si>
    <t>Revenue</t>
  </si>
  <si>
    <t>% Operational Cash Flow to</t>
  </si>
  <si>
    <t>CAPEX Analysis</t>
  </si>
  <si>
    <t>Capital Expenditure</t>
  </si>
  <si>
    <t>`</t>
  </si>
  <si>
    <t>PPE</t>
  </si>
  <si>
    <t>CAPEX to PPE %</t>
  </si>
  <si>
    <t>Total Borrowings</t>
  </si>
  <si>
    <t xml:space="preserve">  Long Term Debt</t>
  </si>
  <si>
    <t xml:space="preserve">  ST Debt  + ST Portion of LT</t>
  </si>
  <si>
    <t>Debt Intetest and Capital Structure</t>
  </si>
  <si>
    <t>Effective Interest %</t>
  </si>
  <si>
    <t xml:space="preserve">  Total Borrowing</t>
  </si>
  <si>
    <t xml:space="preserve">  LT Debt</t>
  </si>
  <si>
    <t>To Previous Year</t>
  </si>
  <si>
    <t>Interest + ST Debt Coverage to Operational Cash Flow</t>
  </si>
  <si>
    <t>EBIT (with Other Income Portion)</t>
  </si>
  <si>
    <t>EBIT (w/o Other Income)</t>
  </si>
  <si>
    <t>Interest Coverage Ratio</t>
  </si>
  <si>
    <t xml:space="preserve">  With Other Income</t>
  </si>
  <si>
    <t xml:space="preserve">  Without Other Income</t>
  </si>
  <si>
    <t>Total Borrowing</t>
  </si>
  <si>
    <t>Common Equity</t>
  </si>
  <si>
    <t>D/E Ratio</t>
  </si>
  <si>
    <t>D/(D+E) Ratio</t>
  </si>
  <si>
    <t>Source: AR of Genting Malaysia Berhad</t>
  </si>
  <si>
    <t xml:space="preserve">  Leisure and Hospitality</t>
  </si>
  <si>
    <t xml:space="preserve">    - Malaysia</t>
  </si>
  <si>
    <t xml:space="preserve">    - United Kingdom</t>
  </si>
  <si>
    <t xml:space="preserve">    - US and Bahamas</t>
  </si>
  <si>
    <t xml:space="preserve">  Properties</t>
  </si>
  <si>
    <t xml:space="preserve">  Investment &amp; Others</t>
  </si>
  <si>
    <t xml:space="preserve">Revenue Segment </t>
  </si>
  <si>
    <t xml:space="preserve">    - Segmental Elimination</t>
  </si>
  <si>
    <t xml:space="preserve">    - Segmental Elimination </t>
  </si>
  <si>
    <t xml:space="preserve">  Inter Segment Elimination Total</t>
  </si>
  <si>
    <t xml:space="preserve">  Net Properties</t>
  </si>
  <si>
    <t xml:space="preserve">  Net Investment &amp; Others</t>
  </si>
  <si>
    <t>Leisure and Hospitality</t>
  </si>
  <si>
    <t>Net Properties</t>
  </si>
  <si>
    <t>Net Investment &amp; Others</t>
  </si>
  <si>
    <t>Total Revenue</t>
  </si>
  <si>
    <t>% of Business Segment</t>
  </si>
  <si>
    <t>% of Geography of Leisure and Hospitality</t>
  </si>
  <si>
    <t xml:space="preserve">  Malaysia</t>
  </si>
  <si>
    <t xml:space="preserve">  US and Bahamas</t>
  </si>
  <si>
    <t>Net Leisure and Hospitality</t>
  </si>
  <si>
    <t>% Growth of Business Segment</t>
  </si>
  <si>
    <t>% Growth of Geography of Leisure and Hospitality</t>
  </si>
  <si>
    <t>Cost Structure</t>
  </si>
  <si>
    <t>COGS</t>
  </si>
  <si>
    <t>SGA</t>
  </si>
  <si>
    <t>Total Operating Expense</t>
  </si>
  <si>
    <t>% of Cost to Revenue + Other Income</t>
  </si>
  <si>
    <t>% of Cost to Revenue</t>
  </si>
  <si>
    <t>% Growth</t>
  </si>
  <si>
    <t xml:space="preserve">  % Growth</t>
  </si>
  <si>
    <t>Leisure and Hospitality Segment</t>
  </si>
  <si>
    <t xml:space="preserve">  - Malaysia</t>
  </si>
  <si>
    <t xml:space="preserve">  - United Kingdom</t>
  </si>
  <si>
    <t xml:space="preserve">  - United States and Bahamas</t>
  </si>
  <si>
    <t xml:space="preserve">  - Segmental Elimination</t>
  </si>
  <si>
    <t>% of Geography to Revenue</t>
  </si>
  <si>
    <t>Correlation to Revenue</t>
  </si>
  <si>
    <t xml:space="preserve">  Total Operating Expense</t>
  </si>
  <si>
    <t>ST Debt + ST Portion of LT</t>
  </si>
  <si>
    <t xml:space="preserve">EBIT </t>
  </si>
  <si>
    <t>CAPEX</t>
  </si>
  <si>
    <t xml:space="preserve">  CAPEX</t>
  </si>
  <si>
    <t xml:space="preserve">  PPE</t>
  </si>
  <si>
    <t>CAPEX to PPE (%)</t>
  </si>
  <si>
    <t xml:space="preserve">  - CAPEX </t>
  </si>
  <si>
    <t xml:space="preserve">  - PPE</t>
  </si>
  <si>
    <t>GDP Growth (%)</t>
  </si>
  <si>
    <t>Malaysia</t>
  </si>
  <si>
    <t>China</t>
  </si>
  <si>
    <t>World</t>
  </si>
  <si>
    <t>Arrival of Tourist by Country</t>
  </si>
  <si>
    <t>Tourist Arrival</t>
  </si>
  <si>
    <t>Asia</t>
  </si>
  <si>
    <t>Singapore</t>
  </si>
  <si>
    <t>Source: World Bank</t>
  </si>
  <si>
    <t>Source: Tourism Malaysia</t>
  </si>
  <si>
    <t>2017e</t>
  </si>
  <si>
    <t>2018e</t>
  </si>
  <si>
    <t>2019e</t>
  </si>
  <si>
    <t>2020e</t>
  </si>
  <si>
    <t>Genting Malaysia Berhad Statistics</t>
  </si>
  <si>
    <t>Day-Trippers</t>
  </si>
  <si>
    <t>Hotel Guest</t>
  </si>
  <si>
    <t>Total</t>
  </si>
  <si>
    <t>Source: CIMB 9th Annual Malaysia Corporate Day</t>
  </si>
  <si>
    <t>ARR</t>
  </si>
  <si>
    <t>AOR</t>
  </si>
  <si>
    <t>Hotel</t>
  </si>
  <si>
    <t>Projects in GITP</t>
  </si>
  <si>
    <t xml:space="preserve">  20th Century Fox</t>
  </si>
  <si>
    <t xml:space="preserve">  1,300 room First World Hotel</t>
  </si>
  <si>
    <t xml:space="preserve">  Indoor Theme Park</t>
  </si>
  <si>
    <t xml:space="preserve">  All-Suite Premium Luxury Hotel</t>
  </si>
  <si>
    <t xml:space="preserve">  Sky Avenue lifestyle mall and Sky Plaza</t>
  </si>
  <si>
    <t xml:space="preserve">  High-speed cable car system</t>
  </si>
  <si>
    <t xml:space="preserve">  Luxury Hotels</t>
  </si>
  <si>
    <t xml:space="preserve">  Infra</t>
  </si>
  <si>
    <t>Million</t>
  </si>
  <si>
    <t>Visitor Arrivals (Malaysia)</t>
  </si>
  <si>
    <t xml:space="preserve">GDP Growth and Touris Arrivals </t>
  </si>
  <si>
    <t>GDP Growth</t>
  </si>
  <si>
    <t xml:space="preserve">Asia </t>
  </si>
  <si>
    <t>Std Deviation</t>
  </si>
  <si>
    <t>2004 - 2016</t>
  </si>
  <si>
    <t>2017e - 2019e</t>
  </si>
  <si>
    <t>Malaysia L&amp;H</t>
  </si>
  <si>
    <t>Genting Malaysia RWG L&amp;H</t>
  </si>
  <si>
    <t>Visitors</t>
  </si>
  <si>
    <t>Visitors (million)</t>
  </si>
  <si>
    <t>Correlation of Growth Rates of Malaysia to</t>
  </si>
  <si>
    <t xml:space="preserve">  - Genting Malaysia Revenue</t>
  </si>
  <si>
    <t xml:space="preserve">  - Genting Malaysia Visitors</t>
  </si>
  <si>
    <t>% Revenue</t>
  </si>
  <si>
    <t>% Visitors</t>
  </si>
  <si>
    <t>Correlation of Growth Rates of China to</t>
  </si>
  <si>
    <t>Correlation of Growth Rates of World to</t>
  </si>
  <si>
    <t xml:space="preserve">RWG </t>
  </si>
  <si>
    <t>Malaysia Tourist Arrival (million)</t>
  </si>
  <si>
    <t>Percentage to Tourist Arrival</t>
  </si>
  <si>
    <t>Current Market Valuation</t>
  </si>
  <si>
    <t>Price</t>
  </si>
  <si>
    <t>P/E</t>
  </si>
  <si>
    <t>EPS</t>
  </si>
  <si>
    <t>Market Cap (RM m)</t>
  </si>
  <si>
    <t>Financial Model</t>
  </si>
  <si>
    <t>WACC</t>
  </si>
  <si>
    <t>Revenue Growth</t>
  </si>
  <si>
    <t>EBITDA Margin</t>
  </si>
  <si>
    <t>Cost of Equity</t>
  </si>
  <si>
    <t>Cost of Debt</t>
  </si>
  <si>
    <t>Tax Rate</t>
  </si>
  <si>
    <t>Net Income Margin</t>
  </si>
  <si>
    <t>Cash + ST</t>
  </si>
  <si>
    <t>Debt</t>
  </si>
  <si>
    <t>Net Working Capital</t>
  </si>
  <si>
    <t>Net Receivables</t>
  </si>
  <si>
    <t>s</t>
  </si>
  <si>
    <t>Payable</t>
  </si>
  <si>
    <t>Inventories</t>
  </si>
  <si>
    <t>Depreciation and Amortisation</t>
  </si>
  <si>
    <t>Intangibles</t>
  </si>
  <si>
    <t>Total PPE + Intangibles</t>
  </si>
  <si>
    <t>Amortisation</t>
  </si>
  <si>
    <t>% of Depreciation to PPE</t>
  </si>
  <si>
    <t>% of Amortization to Intangible</t>
  </si>
  <si>
    <t>EBIT Margin</t>
  </si>
  <si>
    <t>Projection</t>
  </si>
  <si>
    <t>Actual</t>
  </si>
  <si>
    <t xml:space="preserve">  EBIT Margin</t>
  </si>
  <si>
    <t>( + ) Depreciation</t>
  </si>
  <si>
    <t>( + ) Amortization</t>
  </si>
  <si>
    <t xml:space="preserve">  Dep % to PPE</t>
  </si>
  <si>
    <t xml:space="preserve">  Amor % to Intangible</t>
  </si>
  <si>
    <t>GITP Commitment</t>
  </si>
  <si>
    <t>Capex from 2014-2016</t>
  </si>
  <si>
    <t>According to its latest CIMB presentation, they have commited RM7.3bn</t>
  </si>
  <si>
    <t>Remaining CAPEX</t>
  </si>
  <si>
    <t>( - ) Tax Expense</t>
  </si>
  <si>
    <t>Unlevered Net Income</t>
  </si>
  <si>
    <t>( - ) CAPEX</t>
  </si>
  <si>
    <t>CAPEX per year (7 years)</t>
  </si>
  <si>
    <t>( - ) NWC</t>
  </si>
  <si>
    <t>Unlevered FCF</t>
  </si>
  <si>
    <t>Terminal Growth</t>
  </si>
  <si>
    <t>Exit Value</t>
  </si>
  <si>
    <t>D/(D+E)</t>
  </si>
  <si>
    <t>NPV of FCF</t>
  </si>
  <si>
    <t>Discount</t>
  </si>
  <si>
    <t>Exit Valuation (aft discount)</t>
  </si>
  <si>
    <t>Enterprise Valuation</t>
  </si>
  <si>
    <t>( + ) Cash + ST Investment</t>
  </si>
  <si>
    <t>( - ) Debt</t>
  </si>
  <si>
    <t>Equity Valuation</t>
  </si>
  <si>
    <t>( + ) GTIP Commited CAPEX</t>
  </si>
  <si>
    <t>Equity Value</t>
  </si>
  <si>
    <t>No of Shares (mil)</t>
  </si>
  <si>
    <t>Target Share Price</t>
  </si>
  <si>
    <t>Implied P/E</t>
  </si>
  <si>
    <t>Current EPS</t>
  </si>
  <si>
    <t>Share Price Update</t>
  </si>
  <si>
    <t>Range</t>
  </si>
  <si>
    <t>Genting Malaysia Berhad</t>
  </si>
  <si>
    <t>-0.42 (7.47%)</t>
  </si>
  <si>
    <t>SELL</t>
  </si>
  <si>
    <t>AMMB</t>
  </si>
  <si>
    <t>-0.79 (13.30%)</t>
  </si>
  <si>
    <t>UOBKayHian</t>
  </si>
  <si>
    <t>+0.06 (1.01%)</t>
  </si>
  <si>
    <t>-0.74 (12.46%)</t>
  </si>
  <si>
    <t xml:space="preserve">Date </t>
  </si>
  <si>
    <t>Current P/E at 21 Jun 2017</t>
  </si>
  <si>
    <t>Up</t>
  </si>
  <si>
    <t>Decline in Share Price</t>
  </si>
  <si>
    <t>Fiscal year is January-December. All values MYR Millions.</t>
  </si>
  <si>
    <t>Sales/Revenue</t>
  </si>
  <si>
    <t>Sales Growth</t>
  </si>
  <si>
    <t>-</t>
  </si>
  <si>
    <t>Cost of Goods Sold (COGS) incl. D&amp;A</t>
  </si>
  <si>
    <t>COGS excluding D&amp;A</t>
  </si>
  <si>
    <t>Depreciation &amp; Amortization Expense</t>
  </si>
  <si>
    <t>COGS Growth</t>
  </si>
  <si>
    <t>Gross Income</t>
  </si>
  <si>
    <t>Gross Income Growth</t>
  </si>
  <si>
    <t>Gross Profit Margin</t>
  </si>
  <si>
    <t>SG&amp;A Expense</t>
  </si>
  <si>
    <t>Other SG&amp;A</t>
  </si>
  <si>
    <t>SGA Growth</t>
  </si>
  <si>
    <t>Unusual Expense</t>
  </si>
  <si>
    <t>Non Operating Income/Expense</t>
  </si>
  <si>
    <t>Interest Expense Growth</t>
  </si>
  <si>
    <t>Gross Interest Expense</t>
  </si>
  <si>
    <t>Pretax Income</t>
  </si>
  <si>
    <t>Pretax Income Growth</t>
  </si>
  <si>
    <t>Pretax Margin</t>
  </si>
  <si>
    <t>Income Tax</t>
  </si>
  <si>
    <t>Consolidated Net Income</t>
  </si>
  <si>
    <t>Minority Interest Expense</t>
  </si>
  <si>
    <t>Net Income Growth</t>
  </si>
  <si>
    <t>Net Margin</t>
  </si>
  <si>
    <t>Net Income After Extraordinaries</t>
  </si>
  <si>
    <t>Net Income Available to Common</t>
  </si>
  <si>
    <t>EPS (Basic)</t>
  </si>
  <si>
    <t>EPS (Basic) Growth</t>
  </si>
  <si>
    <t>Basic Shares Outstanding</t>
  </si>
  <si>
    <t>EPS (Diluted)</t>
  </si>
  <si>
    <t>EPS (Diluted) Growth</t>
  </si>
  <si>
    <t>Diluted Shares Outstanding</t>
  </si>
  <si>
    <t>EBITDA Growth</t>
  </si>
  <si>
    <t>Cash Only</t>
  </si>
  <si>
    <t>Cash &amp; Short Term Investments Growth</t>
  </si>
  <si>
    <t>Cash &amp; ST Investments / Total Assets</t>
  </si>
  <si>
    <t>Total Accounts Receivable</t>
  </si>
  <si>
    <t>Other Receivables</t>
  </si>
  <si>
    <t>Accounts Receivable Growth</t>
  </si>
  <si>
    <t>Accounts Receivable Turnover</t>
  </si>
  <si>
    <t>Miscellaneous Current Assets</t>
  </si>
  <si>
    <t>Total Current Assets</t>
  </si>
  <si>
    <t>Net Property, Plant &amp; Equipment</t>
  </si>
  <si>
    <t>Property, Plant &amp; Equipment - Gross</t>
  </si>
  <si>
    <t>Construction in Progress</t>
  </si>
  <si>
    <t>Total Investments and Advances</t>
  </si>
  <si>
    <t>Other Long-Term Investments</t>
  </si>
  <si>
    <t>Intangible Assets</t>
  </si>
  <si>
    <t>Net Goodwill</t>
  </si>
  <si>
    <t>Net Other Intangibles</t>
  </si>
  <si>
    <t>Other Assets</t>
  </si>
  <si>
    <t>Total Assets</t>
  </si>
  <si>
    <t>Assets - Total - Growth</t>
  </si>
  <si>
    <t>Asset Turnover</t>
  </si>
  <si>
    <t>Return On Average Assets</t>
  </si>
  <si>
    <t>All values MYR Millions.</t>
  </si>
  <si>
    <t>ST Debt &amp; Current Portion LT Debt</t>
  </si>
  <si>
    <t>Short Term Debt</t>
  </si>
  <si>
    <t>Accounts Payable Growth</t>
  </si>
  <si>
    <t>Income Tax Payable</t>
  </si>
  <si>
    <t>Miscellaneous Current Liabilities</t>
  </si>
  <si>
    <t>Total Current Liabilities</t>
  </si>
  <si>
    <t>Current Ratio</t>
  </si>
  <si>
    <t>Quick Ratio</t>
  </si>
  <si>
    <t>Cash Ratio</t>
  </si>
  <si>
    <t>Long-Term Debt</t>
  </si>
  <si>
    <t>Long-Term Debt excl. Capitalized Leases</t>
  </si>
  <si>
    <t>Deferred Taxes</t>
  </si>
  <si>
    <t>Other Liabilities (excl. Deferred Income)</t>
  </si>
  <si>
    <t>Total Liabilities</t>
  </si>
  <si>
    <t>Total Liabilities / Total Assets</t>
  </si>
  <si>
    <t>Common Equity (Total)</t>
  </si>
  <si>
    <t>Common Stock Par/Carry Value</t>
  </si>
  <si>
    <t>Additional Paid-In Capital/Capital Surplus</t>
  </si>
  <si>
    <t>Cumulative Translation Adjustment/Unrealized For. Exch. Gain</t>
  </si>
  <si>
    <t>Unrealized Gain/Loss Marketable Securities</t>
  </si>
  <si>
    <t>Other Appropriated Reserves</t>
  </si>
  <si>
    <t>Common Equity / Total Assets</t>
  </si>
  <si>
    <t>Total Shareholders' Equity</t>
  </si>
  <si>
    <t>Total Shareholders' Equity / Total Assets</t>
  </si>
  <si>
    <t>Accumulated Minority Interest</t>
  </si>
  <si>
    <t>Total Equity</t>
  </si>
  <si>
    <t>Liabilities &amp; Shareholders' Equity</t>
  </si>
  <si>
    <t>Net Income before Extraordinaries</t>
  </si>
  <si>
    <t>Depreciation, Depletion &amp; Amortization</t>
  </si>
  <si>
    <t>Other Funds</t>
  </si>
  <si>
    <t>Changes in Working Capital</t>
  </si>
  <si>
    <t>Other Assets/Liabilities</t>
  </si>
  <si>
    <t>Net Operating Cash Flow</t>
  </si>
  <si>
    <t>Net Operating Cash Flow Growth</t>
  </si>
  <si>
    <t>Net Operating Cash Flow / Sales</t>
  </si>
  <si>
    <t>1Q 2017</t>
  </si>
  <si>
    <t>1Q 2016</t>
  </si>
  <si>
    <t>4Q 2016</t>
  </si>
  <si>
    <t>Margin to Revenue (%)</t>
  </si>
  <si>
    <t xml:space="preserve">  - EBITDA</t>
  </si>
  <si>
    <t xml:space="preserve">  - Profit Before Tax</t>
  </si>
  <si>
    <t xml:space="preserve">  - Net Income</t>
  </si>
  <si>
    <t>1Q Differential with</t>
  </si>
  <si>
    <t>Non Op Income</t>
  </si>
  <si>
    <t>Profit Before Tax</t>
  </si>
  <si>
    <t>Without Non-Op Income</t>
  </si>
  <si>
    <t xml:space="preserve">  - Net Income (With Non-Op Income)</t>
  </si>
  <si>
    <t xml:space="preserve">  - Profit Before Tax (w/o Non-Op Income)</t>
  </si>
  <si>
    <t xml:space="preserve">  - Net Income (w/o Non-Op Income)</t>
  </si>
  <si>
    <t xml:space="preserve">  - Profit Before Tax (With Non-Op Income)</t>
  </si>
  <si>
    <t xml:space="preserve">  Without Non-Op Income</t>
  </si>
  <si>
    <t>Fiscal year is January-December. All values MYR Thousands.</t>
  </si>
  <si>
    <t xml:space="preserve">Debt Coverage </t>
  </si>
  <si>
    <t>(Interest + ST) / Op Cash Flow</t>
  </si>
  <si>
    <t>Interest Expense/ EBIT</t>
  </si>
  <si>
    <t>ST Debt + ST Portion of LT (Divide by 4)</t>
  </si>
  <si>
    <t xml:space="preserve"> Open</t>
  </si>
  <si>
    <t xml:space="preserve"> High</t>
  </si>
  <si>
    <t xml:space="preserve"> Low</t>
  </si>
  <si>
    <t xml:space="preserve"> Close</t>
  </si>
  <si>
    <t xml:space="preserve"> Volume</t>
  </si>
  <si>
    <t>06/21/17</t>
  </si>
  <si>
    <t>06/22/17</t>
  </si>
  <si>
    <t>06/23/17</t>
  </si>
  <si>
    <t>06/28/17</t>
  </si>
  <si>
    <t>06/29/17</t>
  </si>
  <si>
    <t>06/30/17</t>
  </si>
  <si>
    <t>07/13/17</t>
  </si>
  <si>
    <t>07/14/17</t>
  </si>
  <si>
    <t>07/17/17</t>
  </si>
  <si>
    <t>07/18/17</t>
  </si>
  <si>
    <t>07/19/17</t>
  </si>
  <si>
    <t>07/20/17</t>
  </si>
  <si>
    <t>07/21/17</t>
  </si>
  <si>
    <t>07/24/17</t>
  </si>
  <si>
    <t>07/25/17</t>
  </si>
  <si>
    <t>07/26/17</t>
  </si>
  <si>
    <t>07/27/17</t>
  </si>
  <si>
    <t>07/28/17</t>
  </si>
  <si>
    <t>07/31/17</t>
  </si>
  <si>
    <t>News</t>
  </si>
  <si>
    <t>-0.24 (4.18%)</t>
  </si>
  <si>
    <t>-0.15 (2.65%)</t>
  </si>
  <si>
    <t>-0.37 (6.70%)</t>
  </si>
  <si>
    <t>-0.54 (9.09%)</t>
  </si>
  <si>
    <t>-0.41 (7.06%)</t>
  </si>
  <si>
    <t>-0.26 (4.68%)</t>
  </si>
  <si>
    <t>-0.20 (3.64%)</t>
  </si>
  <si>
    <t>Return</t>
  </si>
  <si>
    <t xml:space="preserve">  - 1 Month</t>
  </si>
  <si>
    <t xml:space="preserve">  - YTD</t>
  </si>
  <si>
    <t xml:space="preserve">  - Coverage Start</t>
  </si>
  <si>
    <t>MYR</t>
  </si>
  <si>
    <t xml:space="preserve">  - Revenue</t>
  </si>
  <si>
    <t>Source: WSJ</t>
  </si>
  <si>
    <t>iscal year is January-December. All values MYR Millions.</t>
  </si>
  <si>
    <t>Other Operating Expense</t>
  </si>
  <si>
    <t>Investing Activities</t>
  </si>
  <si>
    <t>All values MYR Thousands.</t>
  </si>
  <si>
    <t>Capital Expenditures</t>
  </si>
  <si>
    <t>Capital Expenditures (Fixed Assets)</t>
  </si>
  <si>
    <t>Capital Expenditures (Other Assets)</t>
  </si>
  <si>
    <t>Capital Expenditures Growth</t>
  </si>
  <si>
    <t>Capital Expenditures / Sales</t>
  </si>
  <si>
    <t>Sale of Fixed Assets &amp; Businesses</t>
  </si>
  <si>
    <t>Purchase/Sale of Investments</t>
  </si>
  <si>
    <t>Purchase of Investments</t>
  </si>
  <si>
    <t>Sale/Maturity of Investments</t>
  </si>
  <si>
    <t>Other Uses</t>
  </si>
  <si>
    <t>Other Sources</t>
  </si>
  <si>
    <t>Net Investing Cash Flow</t>
  </si>
  <si>
    <t>Net Investing Cash Flow Growth</t>
  </si>
  <si>
    <t>Net Investing Cash Flow / Sales</t>
  </si>
  <si>
    <t>Common Dividends</t>
  </si>
  <si>
    <t>Change in Capital Stock</t>
  </si>
  <si>
    <t>Repurchase of Common &amp; Preferred Stk.</t>
  </si>
  <si>
    <t>Issuance/Reduction of Debt, Net</t>
  </si>
  <si>
    <t>Change in Long-Term Debt</t>
  </si>
  <si>
    <t>Issuance of Long-Term Debt</t>
  </si>
  <si>
    <t>Reduction in Long-Term Debt</t>
  </si>
  <si>
    <t>Net Financing Cash Flow</t>
  </si>
  <si>
    <t>Net Financing Cash Flow Growth</t>
  </si>
  <si>
    <t>Net Financing Cash Flow / Sales</t>
  </si>
  <si>
    <t>Exchange Rate Effect</t>
  </si>
  <si>
    <t>Miscellaneous Funds</t>
  </si>
  <si>
    <t>Net Change in Cash</t>
  </si>
  <si>
    <t>Free Cash Flow</t>
  </si>
  <si>
    <t>Free Cash Flow Growth</t>
  </si>
  <si>
    <t>Free Cash Flow Yield</t>
  </si>
  <si>
    <t>2Q 2017</t>
  </si>
  <si>
    <t>2Q 2016</t>
  </si>
  <si>
    <t>PBT (w/o Non-Op)</t>
  </si>
  <si>
    <t>Net Income (w/o Non-Op)</t>
  </si>
  <si>
    <t xml:space="preserve">  - Op Cash Flow</t>
  </si>
  <si>
    <t>Yearly</t>
  </si>
  <si>
    <t xml:space="preserve">  Op Cash Flow </t>
  </si>
  <si>
    <t>Current</t>
  </si>
  <si>
    <t xml:space="preserve">  - Revenue + Non-Op</t>
  </si>
  <si>
    <t xml:space="preserve">  - EBITDA (w/o Non-Op)</t>
  </si>
  <si>
    <t xml:space="preserve">  - Net Income (w/o Non-Op)</t>
  </si>
  <si>
    <t>EBITDA (w/o Non-Op)</t>
  </si>
  <si>
    <t>3Q 2016</t>
  </si>
  <si>
    <t>Cash to P&amp;L Comparison</t>
  </si>
  <si>
    <t xml:space="preserve">  - EBITDA (without Non-Op)</t>
  </si>
  <si>
    <t xml:space="preserve">  - Net Income (without Non-Op)</t>
  </si>
  <si>
    <t>Op Cash Flow to EBITDA (%)</t>
  </si>
  <si>
    <t xml:space="preserve">  - Free Cash Flow Minus Investing Cash</t>
  </si>
  <si>
    <t>FCF - Investing Cash to Net Income</t>
  </si>
  <si>
    <t>Total EBITDA</t>
  </si>
  <si>
    <t>Total Op Cash Flow</t>
  </si>
  <si>
    <t>Cover of Op Cash to EBITDA</t>
  </si>
  <si>
    <t>Op Cash Flow to EBITDA</t>
  </si>
  <si>
    <t>Operational Metrics</t>
  </si>
  <si>
    <t>Leverage and Capital Structure</t>
  </si>
  <si>
    <t>Total Debt</t>
  </si>
  <si>
    <t xml:space="preserve">  - Short Term </t>
  </si>
  <si>
    <t xml:space="preserve">  - Long Term</t>
  </si>
  <si>
    <t>Debt/(Debt + Equity)</t>
  </si>
  <si>
    <t>Interest Service Ratio</t>
  </si>
  <si>
    <t>Operational Metrics Level</t>
  </si>
  <si>
    <t>Interest Expense to EBIT (%)</t>
  </si>
  <si>
    <t>2H 2017</t>
  </si>
  <si>
    <t xml:space="preserve">Percentage of 2H 2017 to </t>
  </si>
  <si>
    <t>Projection for 2017 according to</t>
  </si>
  <si>
    <t>Implied Growth Rate</t>
  </si>
  <si>
    <t>Cost to Revenue</t>
  </si>
  <si>
    <t xml:space="preserve">  - COGS</t>
  </si>
  <si>
    <t>Implied Tax Rate</t>
  </si>
  <si>
    <t>10/27/17</t>
  </si>
  <si>
    <t>10/26/17</t>
  </si>
  <si>
    <t>10/25/17</t>
  </si>
  <si>
    <t>10/24/17</t>
  </si>
  <si>
    <t>10/23/17</t>
  </si>
  <si>
    <t>10/20/17</t>
  </si>
  <si>
    <t>10/19/17</t>
  </si>
  <si>
    <t>10/17/17</t>
  </si>
  <si>
    <t>10/16/17</t>
  </si>
  <si>
    <t>10/13/17</t>
  </si>
  <si>
    <t>09/29/17</t>
  </si>
  <si>
    <t>09/28/17</t>
  </si>
  <si>
    <t>09/27/17</t>
  </si>
  <si>
    <t>09/26/17</t>
  </si>
  <si>
    <t>09/25/17</t>
  </si>
  <si>
    <t>09/21/17</t>
  </si>
  <si>
    <t>09/20/17</t>
  </si>
  <si>
    <t>09/19/17</t>
  </si>
  <si>
    <t>09/18/17</t>
  </si>
  <si>
    <t>09/15/17</t>
  </si>
  <si>
    <t>09/14/17</t>
  </si>
  <si>
    <t>09/13/17</t>
  </si>
  <si>
    <t>08/30/17</t>
  </si>
  <si>
    <t>08/29/17</t>
  </si>
  <si>
    <t>08/28/17</t>
  </si>
  <si>
    <t xml:space="preserve">  - 2 Month</t>
  </si>
  <si>
    <t>-0.45 (8.04%)</t>
  </si>
  <si>
    <t>-0.78 (13.15%)</t>
  </si>
  <si>
    <t>-0.43 (7.25%)</t>
  </si>
  <si>
    <t>+0.07 (1.18%)</t>
  </si>
  <si>
    <t>-0.73 (12.31%)</t>
  </si>
  <si>
    <t>-0.16 (2.70%)</t>
  </si>
  <si>
    <t>Income Tax - Current Domestic</t>
  </si>
  <si>
    <t>Income Tax - Current Foreign</t>
  </si>
  <si>
    <t>Income Tax - Deferred Domestic</t>
  </si>
  <si>
    <t>Equity in Affiliates</t>
  </si>
  <si>
    <t>Short-Term Investments</t>
  </si>
  <si>
    <t>Accounts Receivables, Net</t>
  </si>
  <si>
    <t>Accounts Receivables, Gross</t>
  </si>
  <si>
    <t>Bad Debt/Doubtful Accounts</t>
  </si>
  <si>
    <t>Progress Payments &amp; Other</t>
  </si>
  <si>
    <t>Land &amp; Improvements</t>
  </si>
  <si>
    <t>Leases</t>
  </si>
  <si>
    <t>Long-Term Note Receivable</t>
  </si>
  <si>
    <t>Tangible Other Assets</t>
  </si>
  <si>
    <t>Assetss</t>
  </si>
  <si>
    <t>Current Portion of Long Term Debt</t>
  </si>
  <si>
    <t>Non-Convertible Debt</t>
  </si>
  <si>
    <t>Provision for Risks &amp; Charges</t>
  </si>
  <si>
    <t>Unappropriated Reserves</t>
  </si>
  <si>
    <t>Amortization of Intangible Assets</t>
  </si>
  <si>
    <t>Receivables</t>
  </si>
  <si>
    <t>Operating Cash Flow</t>
  </si>
  <si>
    <t>Net Assets from Acquisitions</t>
  </si>
  <si>
    <t>Total Working Capital</t>
  </si>
  <si>
    <t>Purchases/Sales of Investments</t>
  </si>
  <si>
    <t>Long Term Borrowings Issuance</t>
  </si>
  <si>
    <t xml:space="preserve">    - United Kingdom and Egypt</t>
  </si>
  <si>
    <t>08/14/17</t>
  </si>
  <si>
    <t>08/15/17</t>
  </si>
  <si>
    <t>08/16/17</t>
  </si>
  <si>
    <t>08/17/17</t>
  </si>
  <si>
    <t>08/18/17</t>
  </si>
  <si>
    <t>08/21/17</t>
  </si>
  <si>
    <t>08/22/17</t>
  </si>
  <si>
    <t>08/23/17</t>
  </si>
  <si>
    <t>08/24/17</t>
  </si>
  <si>
    <t>08/25/17</t>
  </si>
  <si>
    <t>10/30/17</t>
  </si>
  <si>
    <t>10/31/17</t>
  </si>
  <si>
    <t>11/13/17</t>
  </si>
  <si>
    <t>11/14/17</t>
  </si>
  <si>
    <t>11/15/17</t>
  </si>
  <si>
    <t>11/16/17</t>
  </si>
  <si>
    <t>11/17/17</t>
  </si>
  <si>
    <t>11/20/17</t>
  </si>
  <si>
    <t>11/21/17</t>
  </si>
  <si>
    <t>11/22/17</t>
  </si>
  <si>
    <t>11/23/17</t>
  </si>
  <si>
    <t>11/24/17</t>
  </si>
  <si>
    <t>11/27/17</t>
  </si>
  <si>
    <t>11/28/17</t>
  </si>
  <si>
    <t>11/29/17</t>
  </si>
  <si>
    <t>11/30/17</t>
  </si>
  <si>
    <t>12/13/17</t>
  </si>
  <si>
    <t>12/14/17</t>
  </si>
  <si>
    <t>12/15/17</t>
  </si>
  <si>
    <t>12/18/17</t>
  </si>
  <si>
    <t>12/19/17</t>
  </si>
  <si>
    <t>12/20/17</t>
  </si>
  <si>
    <t>12/21/17</t>
  </si>
  <si>
    <t>12/22/17</t>
  </si>
  <si>
    <t>12/26/17</t>
  </si>
  <si>
    <t>12/27/17</t>
  </si>
  <si>
    <t>12/28/17</t>
  </si>
  <si>
    <t>12/29/17</t>
  </si>
  <si>
    <t>01/15/18</t>
  </si>
  <si>
    <t>01/16/18</t>
  </si>
  <si>
    <t>01/17/18</t>
  </si>
  <si>
    <t>01/18/18</t>
  </si>
  <si>
    <t>01/19/18</t>
  </si>
  <si>
    <t>01/22/18</t>
  </si>
  <si>
    <t>01/23/18</t>
  </si>
  <si>
    <t>01/24/18</t>
  </si>
  <si>
    <t>01/25/18</t>
  </si>
  <si>
    <t>01/26/18</t>
  </si>
  <si>
    <t>01/29/18</t>
  </si>
  <si>
    <t>01/30/18</t>
  </si>
  <si>
    <t>02/13/18</t>
  </si>
  <si>
    <t>02/14/18</t>
  </si>
  <si>
    <t>02/15/18</t>
  </si>
  <si>
    <t>02/19/18</t>
  </si>
  <si>
    <t>02/20/18</t>
  </si>
  <si>
    <t>02/21/18</t>
  </si>
  <si>
    <t>02/22/18</t>
  </si>
  <si>
    <t>02/23/18</t>
  </si>
  <si>
    <t>02/26/18</t>
  </si>
  <si>
    <t>02/27/18</t>
  </si>
  <si>
    <t>02/28/18</t>
  </si>
  <si>
    <t>03/13/18</t>
  </si>
  <si>
    <t>03/14/18</t>
  </si>
  <si>
    <t>03/15/18</t>
  </si>
  <si>
    <t>03/16/18</t>
  </si>
  <si>
    <t>03/19/18</t>
  </si>
  <si>
    <t>03/20/18</t>
  </si>
  <si>
    <t>03/21/18</t>
  </si>
  <si>
    <t>03/22/18</t>
  </si>
  <si>
    <t>03/23/18</t>
  </si>
  <si>
    <t>03/26/18</t>
  </si>
  <si>
    <t>03/27/18</t>
  </si>
  <si>
    <t>03/28/18</t>
  </si>
  <si>
    <t>03/29/18</t>
  </si>
  <si>
    <t>03/30/18</t>
  </si>
  <si>
    <t>04/13/18</t>
  </si>
  <si>
    <t>04/16/18</t>
  </si>
  <si>
    <t>04/17/18</t>
  </si>
  <si>
    <t>04/18/18</t>
  </si>
  <si>
    <t>04/19/18</t>
  </si>
  <si>
    <t>04/20/18</t>
  </si>
  <si>
    <t>04/23/18</t>
  </si>
  <si>
    <t>04/24/18</t>
  </si>
  <si>
    <t>04/25/18</t>
  </si>
  <si>
    <t>04/26/18</t>
  </si>
  <si>
    <t>04/27/18</t>
  </si>
  <si>
    <t>04/30/18</t>
  </si>
  <si>
    <t>05/14/18</t>
  </si>
  <si>
    <t>05/15/18</t>
  </si>
  <si>
    <t>05/16/18</t>
  </si>
  <si>
    <t>05/17/18</t>
  </si>
  <si>
    <t>05/18/18</t>
  </si>
  <si>
    <t>05/21/18</t>
  </si>
  <si>
    <t>05/22/18</t>
  </si>
  <si>
    <t>05/23/18</t>
  </si>
  <si>
    <t>05/24/18</t>
  </si>
  <si>
    <t>05/25/18</t>
  </si>
  <si>
    <t>05/28/18</t>
  </si>
  <si>
    <t>05/30/18</t>
  </si>
  <si>
    <t>05/31/18</t>
  </si>
  <si>
    <t>06/13/18</t>
  </si>
  <si>
    <t>06/14/18</t>
  </si>
  <si>
    <t>06/18/18</t>
  </si>
  <si>
    <t>06/19/18</t>
  </si>
  <si>
    <t>06/20/18</t>
  </si>
  <si>
    <t>06/21/18</t>
  </si>
  <si>
    <t>06/22/18</t>
  </si>
  <si>
    <t>06/25/18</t>
  </si>
  <si>
    <t>06/26/18</t>
  </si>
  <si>
    <t>06/27/18</t>
  </si>
  <si>
    <t>06/28/18</t>
  </si>
  <si>
    <t>06/29/18</t>
  </si>
  <si>
    <t>07/13/18</t>
  </si>
  <si>
    <t>07/16/18</t>
  </si>
  <si>
    <t>07/17/18</t>
  </si>
  <si>
    <t>07/18/18</t>
  </si>
  <si>
    <t>07/19/18</t>
  </si>
  <si>
    <t>07/20/18</t>
  </si>
  <si>
    <t>07/23/18</t>
  </si>
  <si>
    <t>07/24/18</t>
  </si>
  <si>
    <t>07/25/18</t>
  </si>
  <si>
    <t>07/26/18</t>
  </si>
  <si>
    <t>07/27/18</t>
  </si>
  <si>
    <t>07/30/18</t>
  </si>
  <si>
    <t>07/31/18</t>
  </si>
  <si>
    <t>2017-2018</t>
  </si>
  <si>
    <t>Returns</t>
  </si>
  <si>
    <t>Foreign</t>
  </si>
  <si>
    <t xml:space="preserve">  UK and Egypt</t>
  </si>
  <si>
    <t xml:space="preserve">       Foreign</t>
  </si>
  <si>
    <t>2015-2018</t>
  </si>
  <si>
    <t>S.Dev</t>
  </si>
  <si>
    <t>Total Shareholder Return (without Dividend)</t>
  </si>
  <si>
    <t>2018-Present</t>
  </si>
  <si>
    <t>2015 - Present</t>
  </si>
  <si>
    <t>95% C.I</t>
  </si>
  <si>
    <t>Total Op</t>
  </si>
  <si>
    <t>Margin</t>
  </si>
  <si>
    <t>Las Vegas Sands Corp</t>
  </si>
  <si>
    <t>Total Common Equity</t>
  </si>
  <si>
    <t>Kangwon Land Inc</t>
  </si>
  <si>
    <t>Bloomberry Resorts Corp</t>
  </si>
  <si>
    <t>MGM Resorts International</t>
  </si>
  <si>
    <t>Galaxy Entertainment Group</t>
  </si>
  <si>
    <t>Avg</t>
  </si>
  <si>
    <t>Margins</t>
  </si>
  <si>
    <t>Comp Average</t>
  </si>
  <si>
    <t xml:space="preserve">  - Las Vegas Sands Corp</t>
  </si>
  <si>
    <t xml:space="preserve">  - Kangwon Land Inc</t>
  </si>
  <si>
    <t xml:space="preserve">  - Bloomberry Resorts Corp</t>
  </si>
  <si>
    <t xml:space="preserve">  - MGM Resorts International</t>
  </si>
  <si>
    <t xml:space="preserve">  - Galaxy Entertainment Group</t>
  </si>
  <si>
    <t>D/ (D+ E)</t>
  </si>
  <si>
    <t>U.S</t>
  </si>
  <si>
    <t>U.K</t>
  </si>
  <si>
    <t>Tourism Receipts</t>
  </si>
  <si>
    <t>Tourist Receipts (RM' m)</t>
  </si>
  <si>
    <t>Receipts per Arrival (RM)</t>
  </si>
  <si>
    <t>Growth</t>
  </si>
  <si>
    <t>Percentage</t>
  </si>
  <si>
    <t>Non-China</t>
  </si>
  <si>
    <t>GTIP Discount</t>
  </si>
  <si>
    <t>Sensitivity Analysis</t>
  </si>
  <si>
    <t xml:space="preserve">Analyst </t>
  </si>
  <si>
    <t>+0.55 (11.22%)</t>
  </si>
  <si>
    <t>AmInvest</t>
  </si>
  <si>
    <t>+0.10 (2.02%)</t>
  </si>
  <si>
    <t>+0.80 (16.16%)</t>
  </si>
  <si>
    <t>+0.85 (17.17%)</t>
  </si>
  <si>
    <t>+0.50 (10.10%)</t>
  </si>
  <si>
    <t>+1.05 (21.21%)</t>
  </si>
  <si>
    <t>Average TP</t>
  </si>
  <si>
    <t xml:space="preserve">  My Target Price</t>
  </si>
  <si>
    <t xml:space="preserve">  Analyst Target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</si>
</sst>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%"/>
    <numFmt numFmtId="166" formatCode="0.0"/>
    <numFmt numFmtId="167" formatCode="_(* #,##0.0_);_(* \(#,##0.0\);_(* &quot;-&quot;??_);_(@_)"/>
    <numFmt numFmtId="168" formatCode="_(* #,##0_);_(* \(#,##0\);_(* &quot;-&quot;??_);_(@_)"/>
  </numFmts>
  <fonts count="7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424858"/>
      <name val="Times New Roman"/>
      <family val="1"/>
    </font>
    <font>
      <sz val="9"/>
      <color rgb="FF999999"/>
      <name val="Times New Roman"/>
      <family val="1"/>
    </font>
    <font>
      <sz val="9"/>
      <color rgb="FF000000"/>
      <name val="Gotham Narrow SSm 5R"/>
      <charset val="1"/>
    </font>
    <font>
      <sz val="9"/>
      <color rgb="FF333333"/>
      <name val="Gotham Narrow SSm 5R"/>
      <charset val="1"/>
    </font>
    <font>
      <sz val="9"/>
      <color rgb="FF333333"/>
      <name val="Times New Roman"/>
      <family val="1"/>
    </font>
    <font>
      <b/>
      <sz val="9"/>
      <color rgb="FF424858"/>
      <name val="Times New Roman"/>
      <family val="1"/>
    </font>
    <font>
      <b/>
      <sz val="9"/>
      <color rgb="FFFFFFFF"/>
      <name val="Calibri"/>
      <family val="5"/>
      <charset val="1"/>
      <scheme val="minor"/>
    </font>
    <font>
      <sz val="9"/>
      <color rgb="FF333333"/>
      <name val="Calibri"/>
      <family val="5"/>
      <charset val="1"/>
      <scheme val="minor"/>
    </font>
    <font>
      <b/>
      <sz val="9"/>
      <color rgb="FF3F9066"/>
      <name val="Calibri"/>
      <family val="5"/>
      <charset val="1"/>
      <scheme val="minor"/>
    </font>
    <font>
      <b/>
      <sz val="9"/>
      <color rgb="FF9D3831"/>
      <name val="Calibri"/>
      <family val="5"/>
      <charset val="1"/>
      <scheme val="minor"/>
    </font>
    <font>
      <sz val="11"/>
      <color theme="1"/>
      <name val="Calibri"/>
      <family val="2"/>
      <scheme val="minor"/>
    </font>
    <font>
      <b/>
      <sz val="8"/>
      <color rgb="FF333333"/>
      <name val="Verdana"/>
      <family val="2"/>
    </font>
    <font>
      <sz val="8"/>
      <color rgb="FF666666"/>
      <name val="Verdana"/>
      <family val="2"/>
    </font>
    <font>
      <b/>
      <sz val="8"/>
      <color rgb="FF666666"/>
      <name val="Verdana"/>
      <family val="2"/>
    </font>
    <font>
      <sz val="8"/>
      <color rgb="FF000000"/>
      <name val="Verdana"/>
      <family val="2"/>
    </font>
    <font>
      <sz val="8"/>
      <color rgb="FF333333"/>
      <name val="Verdana"/>
      <family val="2"/>
    </font>
    <font>
      <sz val="9"/>
      <color rgb="FF424858"/>
      <name val="Calibri"/>
      <family val="1"/>
      <scheme val="minor"/>
    </font>
    <font>
      <sz val="9"/>
      <color rgb="FF999999"/>
      <name val="Calibri"/>
      <family val="1"/>
      <scheme val="minor"/>
    </font>
    <font>
      <sz val="9"/>
      <color rgb="FF333333"/>
      <name val="Calibri"/>
      <family val="1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rgb="FF333333"/>
      <name val="Arial"/>
      <family val="2"/>
    </font>
    <font>
      <sz val="9"/>
      <color rgb="FF000000"/>
      <name val="Arial"/>
      <family val="2"/>
    </font>
    <font>
      <sz val="9"/>
      <color rgb="FF45923D"/>
      <name val="Arial"/>
      <family val="2"/>
    </font>
    <font>
      <sz val="9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Arial"/>
      <family val="2"/>
    </font>
    <font>
      <sz val="6"/>
      <color theme="8" tint="-0.499984740745262"/>
      <name val="Arial"/>
      <family val="2"/>
    </font>
    <font>
      <sz val="8"/>
      <color theme="8" tint="-0.499984740745262"/>
      <name val="Calibri"/>
      <family val="2"/>
      <scheme val="minor"/>
    </font>
    <font>
      <sz val="6"/>
      <color rgb="FF333333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"/>
      <color rgb="FFFFFFFF"/>
      <name val="Verdana"/>
      <family val="2"/>
    </font>
    <font>
      <sz val="7"/>
      <color rgb="FF333333"/>
      <name val="Verdana"/>
      <family val="2"/>
    </font>
    <font>
      <b/>
      <sz val="7"/>
      <color rgb="FF9D3831"/>
      <name val="Verdana"/>
      <family val="2"/>
    </font>
    <font>
      <b/>
      <sz val="7"/>
      <color rgb="FF3F9066"/>
      <name val="Verdana"/>
      <family val="2"/>
    </font>
    <font>
      <sz val="10"/>
      <color rgb="FF333333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0"/>
      <color rgb="FF45923D"/>
      <name val="Arial"/>
      <family val="2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45923D"/>
      <name val="Calibri"/>
      <family val="2"/>
      <scheme val="minor"/>
    </font>
    <font>
      <sz val="10"/>
      <color theme="1"/>
      <name val="Arial"/>
      <family val="2"/>
    </font>
    <font>
      <sz val="10"/>
      <color rgb="FF333333"/>
      <name val="Arial"/>
      <family val="2"/>
    </font>
    <font>
      <sz val="10"/>
      <color rgb="FF333333"/>
      <name val="Calibri"/>
      <family val="2"/>
      <scheme val="minor"/>
    </font>
    <font>
      <sz val="10"/>
      <color rgb="FF000000"/>
      <name val="Arial"/>
      <family val="2"/>
    </font>
    <font>
      <sz val="11"/>
      <color rgb="FFFF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45923D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1"/>
      <color theme="0"/>
      <name val="Calibri"/>
      <family val="2"/>
      <scheme val="minor"/>
    </font>
    <font>
      <b/>
      <sz val="9"/>
      <color rgb="FFFFFFFF"/>
      <name val="Verdana"/>
      <family val="2"/>
    </font>
    <font>
      <sz val="9"/>
      <color rgb="FF333333"/>
      <name val="Verdana"/>
      <family val="2"/>
    </font>
    <font>
      <b/>
      <sz val="9"/>
      <color rgb="FF3F9066"/>
      <name val="Verdana"/>
      <family val="2"/>
    </font>
    <font>
      <b/>
      <sz val="9"/>
      <color theme="1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E6"/>
        <bgColor indexed="64"/>
      </patternFill>
    </fill>
    <fill>
      <patternFill patternType="solid">
        <fgColor rgb="FFE6E5D8"/>
        <bgColor indexed="64"/>
      </patternFill>
    </fill>
    <fill>
      <patternFill patternType="solid">
        <fgColor rgb="FFE7E7D0"/>
        <bgColor indexed="64"/>
      </patternFill>
    </fill>
    <fill>
      <patternFill patternType="solid">
        <fgColor rgb="FFDBDAC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8A8C8"/>
        <bgColor indexed="64"/>
      </patternFill>
    </fill>
    <fill>
      <patternFill patternType="solid">
        <fgColor rgb="FFF7F7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1515F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CCD6D8"/>
      </bottom>
      <diagonal/>
    </border>
    <border>
      <left/>
      <right/>
      <top/>
      <bottom style="thick">
        <color rgb="FFCCD6D8"/>
      </bottom>
      <diagonal/>
    </border>
    <border>
      <left/>
      <right/>
      <top style="thin">
        <color rgb="FFCCD6D8"/>
      </top>
      <bottom/>
      <diagonal/>
    </border>
    <border>
      <left/>
      <right/>
      <top style="thin">
        <color rgb="FF88BBDD"/>
      </top>
      <bottom style="thin">
        <color rgb="FF88BBDD"/>
      </bottom>
      <diagonal/>
    </border>
    <border>
      <left/>
      <right/>
      <top style="thin">
        <color rgb="FFCCCCCC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E5E5E5"/>
      </bottom>
      <diagonal/>
    </border>
    <border>
      <left style="medium">
        <color rgb="FFE5E5E5"/>
      </left>
      <right/>
      <top/>
      <bottom style="medium">
        <color rgb="FFE5E5E5"/>
      </bottom>
      <diagonal/>
    </border>
    <border>
      <left style="medium">
        <color rgb="FFE5E5E5"/>
      </left>
      <right/>
      <top/>
      <bottom/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/>
      <top style="medium">
        <color rgb="FF000000"/>
      </top>
      <bottom style="medium">
        <color rgb="FFE5E5E5"/>
      </bottom>
      <diagonal/>
    </border>
    <border>
      <left style="medium">
        <color rgb="FFE5E5E5"/>
      </left>
      <right/>
      <top style="medium">
        <color rgb="FF000000"/>
      </top>
      <bottom style="medium">
        <color rgb="FFE5E5E5"/>
      </bottom>
      <diagonal/>
    </border>
    <border>
      <left/>
      <right/>
      <top style="medium">
        <color rgb="FF88BBDD"/>
      </top>
      <bottom style="medium">
        <color rgb="FF88BBDD"/>
      </bottom>
      <diagonal/>
    </border>
    <border>
      <left style="medium">
        <color rgb="FFE5E5E5"/>
      </left>
      <right/>
      <top style="medium">
        <color rgb="FFE5E5E5"/>
      </top>
      <bottom style="medium">
        <color rgb="FFE5E5E5"/>
      </bottom>
      <diagonal/>
    </border>
    <border>
      <left/>
      <right/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E5E5E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rgb="FFE5E5E5"/>
      </bottom>
      <diagonal/>
    </border>
    <border>
      <left style="medium">
        <color rgb="FFE5E5E5"/>
      </left>
      <right style="thin">
        <color indexed="64"/>
      </right>
      <top/>
      <bottom style="medium">
        <color rgb="FFE5E5E5"/>
      </bottom>
      <diagonal/>
    </border>
  </borders>
  <cellStyleXfs count="6">
    <xf numFmtId="0" fontId="0" fillId="0" borderId="0"/>
    <xf numFmtId="9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22" fillId="0" borderId="0"/>
    <xf numFmtId="0" fontId="23" fillId="0" borderId="0"/>
    <xf numFmtId="164" fontId="23" fillId="0" borderId="0" applyFont="0" applyFill="0" applyBorder="0" applyAlignment="0" applyProtection="0"/>
  </cellStyleXfs>
  <cellXfs count="58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2" xfId="0" applyFont="1" applyBorder="1"/>
    <xf numFmtId="0" fontId="2" fillId="2" borderId="0" xfId="0" applyFont="1" applyFill="1" applyAlignment="1">
      <alignment wrapText="1"/>
    </xf>
    <xf numFmtId="0" fontId="2" fillId="2" borderId="5" xfId="0" applyFont="1" applyFill="1" applyBorder="1" applyAlignment="1">
      <alignment wrapText="1"/>
    </xf>
    <xf numFmtId="0" fontId="5" fillId="5" borderId="7" xfId="0" applyFont="1" applyFill="1" applyBorder="1" applyAlignment="1">
      <alignment wrapText="1"/>
    </xf>
    <xf numFmtId="0" fontId="5" fillId="6" borderId="7" xfId="0" applyFont="1" applyFill="1" applyBorder="1" applyAlignment="1">
      <alignment wrapText="1"/>
    </xf>
    <xf numFmtId="3" fontId="5" fillId="6" borderId="7" xfId="0" applyNumberFormat="1" applyFont="1" applyFill="1" applyBorder="1" applyAlignment="1">
      <alignment wrapText="1"/>
    </xf>
    <xf numFmtId="3" fontId="5" fillId="5" borderId="7" xfId="0" applyNumberFormat="1" applyFont="1" applyFill="1" applyBorder="1" applyAlignment="1">
      <alignment wrapText="1"/>
    </xf>
    <xf numFmtId="0" fontId="6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0" fontId="5" fillId="5" borderId="6" xfId="0" applyFont="1" applyFill="1" applyBorder="1" applyAlignment="1">
      <alignment wrapText="1"/>
    </xf>
    <xf numFmtId="3" fontId="5" fillId="6" borderId="6" xfId="0" applyNumberFormat="1" applyFont="1" applyFill="1" applyBorder="1" applyAlignment="1">
      <alignment wrapText="1"/>
    </xf>
    <xf numFmtId="3" fontId="5" fillId="5" borderId="6" xfId="0" applyNumberFormat="1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3" fontId="0" fillId="0" borderId="0" xfId="0" applyNumberFormat="1"/>
    <xf numFmtId="0" fontId="1" fillId="7" borderId="2" xfId="0" applyFont="1" applyFill="1" applyBorder="1"/>
    <xf numFmtId="0" fontId="0" fillId="7" borderId="4" xfId="0" applyFill="1" applyBorder="1"/>
    <xf numFmtId="14" fontId="0" fillId="0" borderId="0" xfId="0" applyNumberFormat="1"/>
    <xf numFmtId="0" fontId="8" fillId="8" borderId="8" xfId="0" applyFont="1" applyFill="1" applyBorder="1" applyAlignment="1">
      <alignment wrapText="1"/>
    </xf>
    <xf numFmtId="0" fontId="9" fillId="9" borderId="8" xfId="0" applyFont="1" applyFill="1" applyBorder="1" applyAlignment="1">
      <alignment wrapText="1"/>
    </xf>
    <xf numFmtId="14" fontId="9" fillId="9" borderId="8" xfId="0" applyNumberFormat="1" applyFont="1" applyFill="1" applyBorder="1" applyAlignment="1">
      <alignment wrapText="1"/>
    </xf>
    <xf numFmtId="0" fontId="9" fillId="9" borderId="8" xfId="0" applyFont="1" applyFill="1" applyBorder="1" applyAlignment="1">
      <alignment horizontal="center" wrapText="1"/>
    </xf>
    <xf numFmtId="0" fontId="10" fillId="9" borderId="8" xfId="0" quotePrefix="1" applyFont="1" applyFill="1" applyBorder="1" applyAlignment="1">
      <alignment horizontal="center" wrapText="1"/>
    </xf>
    <xf numFmtId="0" fontId="11" fillId="9" borderId="8" xfId="0" quotePrefix="1" applyFont="1" applyFill="1" applyBorder="1" applyAlignment="1">
      <alignment horizontal="center" wrapText="1"/>
    </xf>
    <xf numFmtId="39" fontId="0" fillId="0" borderId="0" xfId="0" applyNumberFormat="1"/>
    <xf numFmtId="37" fontId="0" fillId="0" borderId="0" xfId="0" applyNumberFormat="1"/>
    <xf numFmtId="0" fontId="0" fillId="0" borderId="0" xfId="0" applyAlignment="1">
      <alignment horizontal="center"/>
    </xf>
    <xf numFmtId="165" fontId="0" fillId="0" borderId="0" xfId="1" applyNumberFormat="1" applyFont="1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39" fontId="0" fillId="0" borderId="1" xfId="0" applyNumberFormat="1" applyBorder="1"/>
    <xf numFmtId="0" fontId="14" fillId="10" borderId="9" xfId="0" applyFont="1" applyFill="1" applyBorder="1" applyAlignment="1">
      <alignment wrapText="1"/>
    </xf>
    <xf numFmtId="17" fontId="15" fillId="10" borderId="9" xfId="0" applyNumberFormat="1" applyFont="1" applyFill="1" applyBorder="1" applyAlignment="1">
      <alignment wrapText="1"/>
    </xf>
    <xf numFmtId="0" fontId="16" fillId="10" borderId="0" xfId="0" applyFont="1" applyFill="1" applyAlignment="1">
      <alignment wrapText="1"/>
    </xf>
    <xf numFmtId="0" fontId="17" fillId="10" borderId="0" xfId="0" applyFont="1" applyFill="1" applyAlignment="1">
      <alignment wrapText="1"/>
    </xf>
    <xf numFmtId="2" fontId="0" fillId="0" borderId="0" xfId="0" applyNumberFormat="1"/>
    <xf numFmtId="165" fontId="0" fillId="0" borderId="0" xfId="0" applyNumberFormat="1"/>
    <xf numFmtId="0" fontId="0" fillId="11" borderId="0" xfId="0" applyFill="1"/>
    <xf numFmtId="0" fontId="1" fillId="0" borderId="1" xfId="0" applyFont="1" applyBorder="1"/>
    <xf numFmtId="165" fontId="0" fillId="0" borderId="1" xfId="0" applyNumberFormat="1" applyBorder="1"/>
    <xf numFmtId="0" fontId="1" fillId="12" borderId="1" xfId="0" applyFont="1" applyFill="1" applyBorder="1"/>
    <xf numFmtId="0" fontId="1" fillId="13" borderId="1" xfId="0" applyFont="1" applyFill="1" applyBorder="1"/>
    <xf numFmtId="3" fontId="1" fillId="0" borderId="0" xfId="0" applyNumberFormat="1" applyFont="1"/>
    <xf numFmtId="3" fontId="0" fillId="0" borderId="0" xfId="0" applyNumberFormat="1" applyFont="1"/>
    <xf numFmtId="0" fontId="18" fillId="3" borderId="0" xfId="0" applyFont="1" applyFill="1" applyBorder="1" applyAlignment="1">
      <alignment wrapText="1"/>
    </xf>
    <xf numFmtId="0" fontId="18" fillId="4" borderId="0" xfId="0" applyFont="1" applyFill="1" applyBorder="1" applyAlignment="1">
      <alignment wrapText="1"/>
    </xf>
    <xf numFmtId="3" fontId="18" fillId="4" borderId="0" xfId="0" applyNumberFormat="1" applyFont="1" applyFill="1" applyBorder="1" applyAlignment="1">
      <alignment wrapText="1"/>
    </xf>
    <xf numFmtId="3" fontId="18" fillId="3" borderId="0" xfId="0" applyNumberFormat="1" applyFont="1" applyFill="1" applyBorder="1" applyAlignment="1">
      <alignment wrapText="1"/>
    </xf>
    <xf numFmtId="0" fontId="19" fillId="3" borderId="0" xfId="0" applyFont="1" applyFill="1" applyBorder="1" applyAlignment="1">
      <alignment wrapText="1"/>
    </xf>
    <xf numFmtId="0" fontId="19" fillId="4" borderId="0" xfId="0" applyFont="1" applyFill="1" applyBorder="1" applyAlignment="1">
      <alignment wrapText="1"/>
    </xf>
    <xf numFmtId="0" fontId="18" fillId="3" borderId="0" xfId="0" quotePrefix="1" applyFont="1" applyFill="1" applyBorder="1" applyAlignment="1">
      <alignment wrapText="1"/>
    </xf>
    <xf numFmtId="0" fontId="20" fillId="2" borderId="0" xfId="0" applyFont="1" applyFill="1" applyAlignment="1">
      <alignment wrapText="1"/>
    </xf>
    <xf numFmtId="0" fontId="20" fillId="0" borderId="0" xfId="0" applyFont="1" applyAlignment="1">
      <alignment wrapText="1"/>
    </xf>
    <xf numFmtId="3" fontId="19" fillId="4" borderId="0" xfId="0" applyNumberFormat="1" applyFont="1" applyFill="1" applyBorder="1" applyAlignment="1">
      <alignment wrapText="1"/>
    </xf>
    <xf numFmtId="3" fontId="19" fillId="3" borderId="0" xfId="0" applyNumberFormat="1" applyFont="1" applyFill="1" applyBorder="1" applyAlignment="1">
      <alignment wrapText="1"/>
    </xf>
    <xf numFmtId="0" fontId="20" fillId="5" borderId="0" xfId="0" applyFont="1" applyFill="1" applyBorder="1" applyAlignment="1">
      <alignment wrapText="1"/>
    </xf>
    <xf numFmtId="0" fontId="20" fillId="6" borderId="0" xfId="0" applyFont="1" applyFill="1" applyBorder="1" applyAlignment="1">
      <alignment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0" fillId="0" borderId="0" xfId="0" applyFill="1"/>
    <xf numFmtId="0" fontId="2" fillId="0" borderId="0" xfId="0" applyFont="1" applyFill="1" applyAlignment="1">
      <alignment wrapText="1"/>
    </xf>
    <xf numFmtId="0" fontId="7" fillId="2" borderId="2" xfId="0" applyFont="1" applyFill="1" applyBorder="1" applyAlignment="1">
      <alignment wrapText="1"/>
    </xf>
    <xf numFmtId="0" fontId="7" fillId="2" borderId="3" xfId="0" applyFont="1" applyFill="1" applyBorder="1" applyAlignment="1">
      <alignment wrapText="1"/>
    </xf>
    <xf numFmtId="9" fontId="0" fillId="0" borderId="0" xfId="1" applyFont="1"/>
    <xf numFmtId="0" fontId="1" fillId="14" borderId="0" xfId="0" applyFont="1" applyFill="1"/>
    <xf numFmtId="3" fontId="1" fillId="14" borderId="0" xfId="0" applyNumberFormat="1" applyFont="1" applyFill="1"/>
    <xf numFmtId="0" fontId="0" fillId="14" borderId="0" xfId="0" applyFont="1" applyFill="1"/>
    <xf numFmtId="0" fontId="0" fillId="11" borderId="0" xfId="0" applyFont="1" applyFill="1"/>
    <xf numFmtId="165" fontId="0" fillId="11" borderId="0" xfId="1" applyNumberFormat="1" applyFont="1" applyFill="1"/>
    <xf numFmtId="0" fontId="0" fillId="14" borderId="0" xfId="0" applyFill="1"/>
    <xf numFmtId="10" fontId="0" fillId="0" borderId="0" xfId="1" applyNumberFormat="1" applyFont="1"/>
    <xf numFmtId="0" fontId="0" fillId="12" borderId="0" xfId="0" applyFill="1"/>
    <xf numFmtId="0" fontId="18" fillId="0" borderId="0" xfId="0" applyFont="1" applyFill="1" applyBorder="1" applyAlignment="1">
      <alignment wrapText="1"/>
    </xf>
    <xf numFmtId="0" fontId="2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 applyFill="1" applyAlignment="1">
      <alignment wrapText="1"/>
    </xf>
    <xf numFmtId="0" fontId="7" fillId="12" borderId="1" xfId="0" applyFont="1" applyFill="1" applyBorder="1" applyAlignment="1">
      <alignment wrapText="1"/>
    </xf>
    <xf numFmtId="1" fontId="0" fillId="0" borderId="0" xfId="0" applyNumberFormat="1"/>
    <xf numFmtId="1" fontId="1" fillId="0" borderId="0" xfId="0" applyNumberFormat="1" applyFont="1"/>
    <xf numFmtId="0" fontId="21" fillId="12" borderId="1" xfId="0" applyFont="1" applyFill="1" applyBorder="1" applyAlignment="1">
      <alignment wrapText="1"/>
    </xf>
    <xf numFmtId="165" fontId="12" fillId="0" borderId="0" xfId="1" applyNumberFormat="1" applyFont="1"/>
    <xf numFmtId="0" fontId="1" fillId="12" borderId="1" xfId="0" applyFont="1" applyFill="1" applyBorder="1" applyAlignment="1">
      <alignment horizontal="center"/>
    </xf>
    <xf numFmtId="0" fontId="0" fillId="0" borderId="10" xfId="0" applyBorder="1"/>
    <xf numFmtId="1" fontId="0" fillId="0" borderId="11" xfId="0" applyNumberFormat="1" applyBorder="1"/>
    <xf numFmtId="1" fontId="0" fillId="0" borderId="12" xfId="0" applyNumberFormat="1" applyBorder="1"/>
    <xf numFmtId="0" fontId="0" fillId="0" borderId="13" xfId="0" applyBorder="1"/>
    <xf numFmtId="0" fontId="0" fillId="0" borderId="14" xfId="0" applyBorder="1"/>
    <xf numFmtId="165" fontId="0" fillId="0" borderId="14" xfId="1" applyNumberFormat="1" applyFont="1" applyBorder="1"/>
    <xf numFmtId="165" fontId="0" fillId="0" borderId="15" xfId="1" applyNumberFormat="1" applyFont="1" applyBorder="1"/>
    <xf numFmtId="0" fontId="0" fillId="0" borderId="16" xfId="0" applyBorder="1"/>
    <xf numFmtId="0" fontId="0" fillId="0" borderId="0" xfId="0" applyBorder="1"/>
    <xf numFmtId="165" fontId="0" fillId="0" borderId="0" xfId="1" applyNumberFormat="1" applyFont="1" applyBorder="1"/>
    <xf numFmtId="165" fontId="0" fillId="0" borderId="17" xfId="1" applyNumberFormat="1" applyFont="1" applyBorder="1"/>
    <xf numFmtId="0" fontId="0" fillId="0" borderId="16" xfId="0" applyFill="1" applyBorder="1"/>
    <xf numFmtId="1" fontId="0" fillId="0" borderId="0" xfId="0" applyNumberFormat="1" applyBorder="1"/>
    <xf numFmtId="1" fontId="0" fillId="0" borderId="17" xfId="0" applyNumberFormat="1" applyBorder="1"/>
    <xf numFmtId="1" fontId="0" fillId="0" borderId="14" xfId="0" applyNumberFormat="1" applyBorder="1"/>
    <xf numFmtId="1" fontId="0" fillId="0" borderId="15" xfId="0" applyNumberFormat="1" applyBorder="1"/>
    <xf numFmtId="0" fontId="0" fillId="0" borderId="11" xfId="0" applyBorder="1"/>
    <xf numFmtId="165" fontId="0" fillId="0" borderId="11" xfId="1" applyNumberFormat="1" applyFont="1" applyBorder="1"/>
    <xf numFmtId="165" fontId="0" fillId="0" borderId="12" xfId="1" applyNumberFormat="1" applyFont="1" applyBorder="1"/>
    <xf numFmtId="0" fontId="1" fillId="0" borderId="10" xfId="0" applyFont="1" applyBorder="1"/>
    <xf numFmtId="0" fontId="1" fillId="0" borderId="10" xfId="0" applyFont="1" applyFill="1" applyBorder="1"/>
    <xf numFmtId="0" fontId="0" fillId="0" borderId="12" xfId="0" applyBorder="1"/>
    <xf numFmtId="165" fontId="0" fillId="0" borderId="0" xfId="0" applyNumberFormat="1" applyBorder="1"/>
    <xf numFmtId="165" fontId="0" fillId="0" borderId="17" xfId="0" applyNumberFormat="1" applyBorder="1"/>
    <xf numFmtId="165" fontId="0" fillId="0" borderId="14" xfId="0" applyNumberFormat="1" applyBorder="1"/>
    <xf numFmtId="165" fontId="0" fillId="0" borderId="15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0" fontId="0" fillId="0" borderId="17" xfId="0" applyBorder="1"/>
    <xf numFmtId="165" fontId="1" fillId="0" borderId="14" xfId="1" applyNumberFormat="1" applyFont="1" applyBorder="1"/>
    <xf numFmtId="165" fontId="1" fillId="0" borderId="15" xfId="1" applyNumberFormat="1" applyFont="1" applyBorder="1"/>
    <xf numFmtId="0" fontId="1" fillId="0" borderId="13" xfId="0" applyFont="1" applyBorder="1" applyAlignment="1">
      <alignment wrapText="1"/>
    </xf>
    <xf numFmtId="0" fontId="1" fillId="0" borderId="0" xfId="0" applyFont="1" applyBorder="1" applyAlignment="1">
      <alignment wrapText="1"/>
    </xf>
    <xf numFmtId="165" fontId="1" fillId="0" borderId="0" xfId="1" applyNumberFormat="1" applyFont="1" applyBorder="1"/>
    <xf numFmtId="0" fontId="0" fillId="0" borderId="10" xfId="0" applyFont="1" applyBorder="1" applyAlignment="1">
      <alignment wrapText="1"/>
    </xf>
    <xf numFmtId="0" fontId="0" fillId="0" borderId="16" xfId="0" applyFont="1" applyBorder="1" applyAlignment="1">
      <alignment wrapText="1"/>
    </xf>
    <xf numFmtId="0" fontId="1" fillId="0" borderId="16" xfId="0" applyFont="1" applyBorder="1" applyAlignment="1">
      <alignment wrapText="1"/>
    </xf>
    <xf numFmtId="165" fontId="1" fillId="0" borderId="17" xfId="1" applyNumberFormat="1" applyFont="1" applyBorder="1"/>
    <xf numFmtId="3" fontId="0" fillId="0" borderId="0" xfId="0" applyNumberFormat="1" applyBorder="1"/>
    <xf numFmtId="3" fontId="0" fillId="0" borderId="17" xfId="0" applyNumberFormat="1" applyBorder="1"/>
    <xf numFmtId="167" fontId="0" fillId="0" borderId="0" xfId="2" applyNumberFormat="1" applyFont="1"/>
    <xf numFmtId="168" fontId="0" fillId="0" borderId="0" xfId="2" applyNumberFormat="1" applyFont="1"/>
    <xf numFmtId="168" fontId="0" fillId="0" borderId="11" xfId="2" applyNumberFormat="1" applyFont="1" applyBorder="1"/>
    <xf numFmtId="168" fontId="0" fillId="0" borderId="12" xfId="2" applyNumberFormat="1" applyFont="1" applyBorder="1"/>
    <xf numFmtId="168" fontId="0" fillId="0" borderId="0" xfId="2" applyNumberFormat="1" applyFont="1" applyBorder="1"/>
    <xf numFmtId="168" fontId="0" fillId="0" borderId="17" xfId="2" applyNumberFormat="1" applyFont="1" applyBorder="1"/>
    <xf numFmtId="0" fontId="1" fillId="0" borderId="0" xfId="0" applyFont="1" applyAlignment="1">
      <alignment horizontal="right"/>
    </xf>
    <xf numFmtId="0" fontId="0" fillId="0" borderId="0" xfId="0"/>
    <xf numFmtId="0" fontId="1" fillId="0" borderId="0" xfId="0" applyFont="1"/>
    <xf numFmtId="166" fontId="0" fillId="0" borderId="0" xfId="0" applyNumberFormat="1"/>
    <xf numFmtId="1" fontId="1" fillId="0" borderId="0" xfId="2" applyNumberFormat="1" applyFont="1"/>
    <xf numFmtId="167" fontId="0" fillId="0" borderId="0" xfId="0" applyNumberFormat="1"/>
    <xf numFmtId="9" fontId="0" fillId="0" borderId="0" xfId="0" applyNumberFormat="1"/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166" fontId="0" fillId="0" borderId="0" xfId="1" applyNumberFormat="1" applyFont="1"/>
    <xf numFmtId="0" fontId="1" fillId="0" borderId="1" xfId="0" applyFont="1" applyFill="1" applyBorder="1" applyAlignment="1">
      <alignment horizontal="center" wrapText="1"/>
    </xf>
    <xf numFmtId="2" fontId="0" fillId="0" borderId="1" xfId="0" applyNumberFormat="1" applyBorder="1"/>
    <xf numFmtId="2" fontId="0" fillId="0" borderId="10" xfId="0" applyNumberFormat="1" applyBorder="1"/>
    <xf numFmtId="2" fontId="0" fillId="0" borderId="12" xfId="0" applyNumberFormat="1" applyBorder="1"/>
    <xf numFmtId="2" fontId="0" fillId="0" borderId="16" xfId="0" applyNumberFormat="1" applyBorder="1"/>
    <xf numFmtId="2" fontId="0" fillId="0" borderId="17" xfId="0" applyNumberFormat="1" applyBorder="1"/>
    <xf numFmtId="2" fontId="0" fillId="0" borderId="13" xfId="0" applyNumberFormat="1" applyBorder="1"/>
    <xf numFmtId="2" fontId="0" fillId="0" borderId="15" xfId="0" applyNumberFormat="1" applyBorder="1"/>
    <xf numFmtId="0" fontId="0" fillId="0" borderId="15" xfId="0" applyBorder="1"/>
    <xf numFmtId="0" fontId="0" fillId="0" borderId="19" xfId="0" applyBorder="1"/>
    <xf numFmtId="0" fontId="0" fillId="0" borderId="18" xfId="0" applyBorder="1"/>
    <xf numFmtId="0" fontId="0" fillId="0" borderId="18" xfId="0" applyBorder="1" applyAlignment="1">
      <alignment horizontal="right"/>
    </xf>
    <xf numFmtId="0" fontId="0" fillId="0" borderId="20" xfId="0" applyBorder="1" applyAlignment="1">
      <alignment horizontal="right"/>
    </xf>
    <xf numFmtId="165" fontId="0" fillId="0" borderId="19" xfId="1" applyNumberFormat="1" applyFont="1" applyBorder="1"/>
    <xf numFmtId="165" fontId="0" fillId="0" borderId="18" xfId="1" applyNumberFormat="1" applyFont="1" applyBorder="1"/>
    <xf numFmtId="165" fontId="0" fillId="0" borderId="20" xfId="1" applyNumberFormat="1" applyFont="1" applyBorder="1"/>
    <xf numFmtId="166" fontId="0" fillId="0" borderId="19" xfId="0" applyNumberFormat="1" applyBorder="1"/>
    <xf numFmtId="166" fontId="0" fillId="0" borderId="18" xfId="0" applyNumberFormat="1" applyBorder="1"/>
    <xf numFmtId="166" fontId="0" fillId="0" borderId="20" xfId="0" applyNumberFormat="1" applyBorder="1"/>
    <xf numFmtId="0" fontId="0" fillId="0" borderId="20" xfId="0" applyBorder="1"/>
    <xf numFmtId="0" fontId="0" fillId="12" borderId="1" xfId="0" applyFill="1" applyBorder="1"/>
    <xf numFmtId="0" fontId="1" fillId="12" borderId="1" xfId="0" applyFont="1" applyFill="1" applyBorder="1" applyAlignment="1">
      <alignment horizontal="center" wrapText="1"/>
    </xf>
    <xf numFmtId="10" fontId="0" fillId="0" borderId="1" xfId="0" applyNumberFormat="1" applyBorder="1"/>
    <xf numFmtId="14" fontId="0" fillId="0" borderId="1" xfId="0" applyNumberFormat="1" applyBorder="1"/>
    <xf numFmtId="3" fontId="0" fillId="0" borderId="1" xfId="0" applyNumberFormat="1" applyFill="1" applyBorder="1"/>
    <xf numFmtId="9" fontId="0" fillId="0" borderId="1" xfId="0" applyNumberFormat="1" applyBorder="1"/>
    <xf numFmtId="9" fontId="0" fillId="0" borderId="1" xfId="1" applyFont="1" applyBorder="1"/>
    <xf numFmtId="3" fontId="0" fillId="0" borderId="1" xfId="0" applyNumberFormat="1" applyBorder="1"/>
    <xf numFmtId="0" fontId="0" fillId="0" borderId="0" xfId="1" applyNumberFormat="1" applyFont="1"/>
    <xf numFmtId="3" fontId="0" fillId="0" borderId="0" xfId="1" applyNumberFormat="1" applyFont="1"/>
    <xf numFmtId="1" fontId="0" fillId="0" borderId="0" xfId="1" applyNumberFormat="1" applyFont="1"/>
    <xf numFmtId="9" fontId="1" fillId="0" borderId="0" xfId="1" applyFont="1"/>
    <xf numFmtId="0" fontId="0" fillId="0" borderId="0" xfId="0" applyFont="1" applyFill="1" applyBorder="1"/>
    <xf numFmtId="9" fontId="12" fillId="0" borderId="0" xfId="1" applyFont="1"/>
    <xf numFmtId="1" fontId="0" fillId="0" borderId="0" xfId="0" applyNumberFormat="1" applyFont="1"/>
    <xf numFmtId="1" fontId="0" fillId="0" borderId="1" xfId="0" applyNumberFormat="1" applyBorder="1"/>
    <xf numFmtId="0" fontId="1" fillId="0" borderId="11" xfId="0" applyFont="1" applyBorder="1"/>
    <xf numFmtId="1" fontId="1" fillId="0" borderId="11" xfId="0" applyNumberFormat="1" applyFont="1" applyBorder="1"/>
    <xf numFmtId="1" fontId="1" fillId="0" borderId="12" xfId="0" applyNumberFormat="1" applyFont="1" applyBorder="1"/>
    <xf numFmtId="0" fontId="1" fillId="0" borderId="13" xfId="0" applyFont="1" applyBorder="1"/>
    <xf numFmtId="0" fontId="1" fillId="0" borderId="14" xfId="0" applyFont="1" applyBorder="1"/>
    <xf numFmtId="1" fontId="1" fillId="0" borderId="15" xfId="0" applyNumberFormat="1" applyFont="1" applyBorder="1"/>
    <xf numFmtId="168" fontId="0" fillId="0" borderId="12" xfId="2" applyNumberFormat="1" applyFont="1" applyBorder="1" applyAlignment="1"/>
    <xf numFmtId="168" fontId="0" fillId="0" borderId="17" xfId="2" applyNumberFormat="1" applyFont="1" applyBorder="1" applyAlignment="1"/>
    <xf numFmtId="0" fontId="0" fillId="0" borderId="15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19" xfId="0" applyFont="1" applyBorder="1"/>
    <xf numFmtId="0" fontId="1" fillId="0" borderId="18" xfId="0" applyFont="1" applyBorder="1"/>
    <xf numFmtId="0" fontId="1" fillId="0" borderId="20" xfId="0" applyFont="1" applyBorder="1"/>
    <xf numFmtId="0" fontId="1" fillId="0" borderId="0" xfId="0" applyFont="1" applyFill="1" applyBorder="1"/>
    <xf numFmtId="0" fontId="24" fillId="0" borderId="0" xfId="0" applyFont="1"/>
    <xf numFmtId="0" fontId="25" fillId="15" borderId="0" xfId="0" applyFont="1" applyFill="1"/>
    <xf numFmtId="0" fontId="26" fillId="15" borderId="0" xfId="0" applyFont="1" applyFill="1"/>
    <xf numFmtId="0" fontId="24" fillId="15" borderId="0" xfId="0" applyFont="1" applyFill="1"/>
    <xf numFmtId="15" fontId="24" fillId="0" borderId="0" xfId="0" applyNumberFormat="1" applyFont="1"/>
    <xf numFmtId="0" fontId="27" fillId="0" borderId="21" xfId="0" applyFont="1" applyBorder="1" applyAlignment="1">
      <alignment horizontal="left" wrapText="1"/>
    </xf>
    <xf numFmtId="15" fontId="27" fillId="0" borderId="21" xfId="0" applyNumberFormat="1" applyFont="1" applyBorder="1" applyAlignment="1">
      <alignment horizontal="right" wrapText="1"/>
    </xf>
    <xf numFmtId="3" fontId="24" fillId="0" borderId="0" xfId="0" applyNumberFormat="1" applyFont="1"/>
    <xf numFmtId="0" fontId="28" fillId="0" borderId="21" xfId="0" applyFont="1" applyBorder="1" applyAlignment="1">
      <alignment horizontal="left" vertical="center" wrapText="1"/>
    </xf>
    <xf numFmtId="3" fontId="28" fillId="0" borderId="22" xfId="0" applyNumberFormat="1" applyFont="1" applyBorder="1" applyAlignment="1">
      <alignment horizontal="right" vertical="center" wrapText="1"/>
    </xf>
    <xf numFmtId="0" fontId="28" fillId="0" borderId="21" xfId="0" applyFont="1" applyBorder="1" applyAlignment="1">
      <alignment horizontal="left" vertical="center" wrapText="1" indent="1"/>
    </xf>
    <xf numFmtId="0" fontId="28" fillId="0" borderId="22" xfId="0" applyFont="1" applyBorder="1" applyAlignment="1">
      <alignment horizontal="right" vertical="center" wrapText="1"/>
    </xf>
    <xf numFmtId="0" fontId="24" fillId="12" borderId="10" xfId="0" applyFont="1" applyFill="1" applyBorder="1"/>
    <xf numFmtId="0" fontId="31" fillId="12" borderId="19" xfId="0" applyFont="1" applyFill="1" applyBorder="1"/>
    <xf numFmtId="0" fontId="24" fillId="12" borderId="13" xfId="0" applyFont="1" applyFill="1" applyBorder="1"/>
    <xf numFmtId="0" fontId="31" fillId="12" borderId="20" xfId="0" applyFont="1" applyFill="1" applyBorder="1" applyAlignment="1">
      <alignment horizontal="center" vertical="center"/>
    </xf>
    <xf numFmtId="0" fontId="31" fillId="12" borderId="1" xfId="0" applyFont="1" applyFill="1" applyBorder="1" applyAlignment="1">
      <alignment horizontal="center" vertical="center"/>
    </xf>
    <xf numFmtId="10" fontId="29" fillId="0" borderId="22" xfId="0" applyNumberFormat="1" applyFont="1" applyBorder="1" applyAlignment="1">
      <alignment horizontal="right" vertical="center" wrapText="1"/>
    </xf>
    <xf numFmtId="0" fontId="31" fillId="0" borderId="19" xfId="0" applyFont="1" applyBorder="1"/>
    <xf numFmtId="0" fontId="24" fillId="0" borderId="11" xfId="0" applyFont="1" applyBorder="1"/>
    <xf numFmtId="0" fontId="24" fillId="0" borderId="12" xfId="0" applyFont="1" applyBorder="1"/>
    <xf numFmtId="0" fontId="24" fillId="0" borderId="18" xfId="0" applyFont="1" applyBorder="1"/>
    <xf numFmtId="165" fontId="24" fillId="0" borderId="0" xfId="1" applyNumberFormat="1" applyFont="1" applyBorder="1"/>
    <xf numFmtId="165" fontId="24" fillId="0" borderId="17" xfId="1" applyNumberFormat="1" applyFont="1" applyBorder="1"/>
    <xf numFmtId="165" fontId="24" fillId="0" borderId="0" xfId="0" applyNumberFormat="1" applyFont="1" applyBorder="1"/>
    <xf numFmtId="165" fontId="24" fillId="0" borderId="17" xfId="0" applyNumberFormat="1" applyFont="1" applyBorder="1"/>
    <xf numFmtId="0" fontId="24" fillId="0" borderId="18" xfId="0" applyFont="1" applyBorder="1" applyAlignment="1"/>
    <xf numFmtId="0" fontId="24" fillId="0" borderId="0" xfId="0" applyFont="1" applyBorder="1"/>
    <xf numFmtId="0" fontId="24" fillId="0" borderId="17" xfId="0" applyFont="1" applyBorder="1"/>
    <xf numFmtId="0" fontId="24" fillId="0" borderId="20" xfId="0" applyFont="1" applyBorder="1" applyAlignment="1"/>
    <xf numFmtId="0" fontId="31" fillId="0" borderId="19" xfId="0" applyFont="1" applyBorder="1" applyAlignment="1"/>
    <xf numFmtId="165" fontId="24" fillId="0" borderId="10" xfId="1" applyNumberFormat="1" applyFont="1" applyBorder="1"/>
    <xf numFmtId="165" fontId="24" fillId="0" borderId="11" xfId="1" applyNumberFormat="1" applyFont="1" applyBorder="1"/>
    <xf numFmtId="165" fontId="24" fillId="0" borderId="12" xfId="1" applyNumberFormat="1" applyFont="1" applyBorder="1"/>
    <xf numFmtId="165" fontId="24" fillId="0" borderId="11" xfId="0" applyNumberFormat="1" applyFont="1" applyBorder="1"/>
    <xf numFmtId="165" fontId="24" fillId="0" borderId="12" xfId="0" applyNumberFormat="1" applyFont="1" applyBorder="1"/>
    <xf numFmtId="0" fontId="31" fillId="0" borderId="10" xfId="0" applyFont="1" applyFill="1" applyBorder="1" applyAlignment="1"/>
    <xf numFmtId="0" fontId="24" fillId="0" borderId="10" xfId="0" applyFont="1" applyBorder="1"/>
    <xf numFmtId="0" fontId="24" fillId="0" borderId="16" xfId="0" applyFont="1" applyFill="1" applyBorder="1" applyAlignment="1"/>
    <xf numFmtId="3" fontId="24" fillId="0" borderId="16" xfId="0" applyNumberFormat="1" applyFont="1" applyBorder="1"/>
    <xf numFmtId="3" fontId="24" fillId="0" borderId="0" xfId="0" applyNumberFormat="1" applyFont="1" applyBorder="1"/>
    <xf numFmtId="3" fontId="24" fillId="0" borderId="17" xfId="0" applyNumberFormat="1" applyFont="1" applyBorder="1"/>
    <xf numFmtId="168" fontId="24" fillId="0" borderId="0" xfId="2" applyNumberFormat="1" applyFont="1" applyBorder="1"/>
    <xf numFmtId="168" fontId="24" fillId="0" borderId="17" xfId="2" applyNumberFormat="1" applyFont="1" applyBorder="1"/>
    <xf numFmtId="0" fontId="24" fillId="0" borderId="16" xfId="0" applyFont="1" applyBorder="1"/>
    <xf numFmtId="0" fontId="24" fillId="0" borderId="13" xfId="0" applyFont="1" applyBorder="1"/>
    <xf numFmtId="165" fontId="24" fillId="0" borderId="13" xfId="1" applyNumberFormat="1" applyFont="1" applyBorder="1"/>
    <xf numFmtId="165" fontId="24" fillId="0" borderId="14" xfId="1" applyNumberFormat="1" applyFont="1" applyBorder="1"/>
    <xf numFmtId="165" fontId="24" fillId="0" borderId="15" xfId="1" applyNumberFormat="1" applyFont="1" applyBorder="1"/>
    <xf numFmtId="0" fontId="24" fillId="0" borderId="19" xfId="0" applyFont="1" applyFill="1" applyBorder="1"/>
    <xf numFmtId="3" fontId="24" fillId="0" borderId="10" xfId="0" applyNumberFormat="1" applyFont="1" applyBorder="1"/>
    <xf numFmtId="168" fontId="24" fillId="0" borderId="11" xfId="2" applyNumberFormat="1" applyFont="1" applyBorder="1"/>
    <xf numFmtId="168" fontId="24" fillId="0" borderId="12" xfId="2" applyNumberFormat="1" applyFont="1" applyBorder="1"/>
    <xf numFmtId="0" fontId="24" fillId="0" borderId="18" xfId="0" applyFont="1" applyFill="1" applyBorder="1"/>
    <xf numFmtId="0" fontId="24" fillId="0" borderId="20" xfId="0" applyFont="1" applyBorder="1"/>
    <xf numFmtId="165" fontId="24" fillId="0" borderId="13" xfId="0" applyNumberFormat="1" applyFont="1" applyBorder="1"/>
    <xf numFmtId="165" fontId="24" fillId="0" borderId="15" xfId="0" applyNumberFormat="1" applyFont="1" applyBorder="1"/>
    <xf numFmtId="0" fontId="32" fillId="0" borderId="0" xfId="0" applyFont="1"/>
    <xf numFmtId="0" fontId="33" fillId="15" borderId="0" xfId="0" applyFont="1" applyFill="1"/>
    <xf numFmtId="0" fontId="32" fillId="15" borderId="0" xfId="0" applyFont="1" applyFill="1"/>
    <xf numFmtId="0" fontId="27" fillId="0" borderId="21" xfId="0" applyFont="1" applyBorder="1" applyAlignment="1">
      <alignment horizontal="right" wrapText="1"/>
    </xf>
    <xf numFmtId="0" fontId="34" fillId="15" borderId="21" xfId="0" applyFont="1" applyFill="1" applyBorder="1" applyAlignment="1"/>
    <xf numFmtId="0" fontId="35" fillId="15" borderId="22" xfId="0" applyFont="1" applyFill="1" applyBorder="1" applyAlignment="1">
      <alignment horizontal="left" wrapText="1"/>
    </xf>
    <xf numFmtId="0" fontId="35" fillId="15" borderId="23" xfId="0" applyFont="1" applyFill="1" applyBorder="1" applyAlignment="1">
      <alignment horizontal="left" wrapText="1"/>
    </xf>
    <xf numFmtId="0" fontId="35" fillId="15" borderId="22" xfId="0" applyFont="1" applyFill="1" applyBorder="1" applyAlignment="1">
      <alignment horizontal="left" vertical="top" wrapText="1"/>
    </xf>
    <xf numFmtId="0" fontId="36" fillId="0" borderId="21" xfId="0" applyFont="1" applyBorder="1" applyAlignment="1"/>
    <xf numFmtId="0" fontId="37" fillId="0" borderId="21" xfId="0" applyFont="1" applyBorder="1" applyAlignment="1">
      <alignment horizontal="right" wrapText="1"/>
    </xf>
    <xf numFmtId="0" fontId="37" fillId="0" borderId="0" xfId="0" applyFont="1" applyAlignment="1">
      <alignment horizontal="right" wrapText="1"/>
    </xf>
    <xf numFmtId="0" fontId="37" fillId="0" borderId="21" xfId="0" applyFont="1" applyBorder="1" applyAlignment="1">
      <alignment horizontal="right" vertical="top" wrapText="1"/>
    </xf>
    <xf numFmtId="0" fontId="29" fillId="0" borderId="22" xfId="0" applyFont="1" applyBorder="1" applyAlignment="1">
      <alignment horizontal="right" vertical="center" wrapText="1"/>
    </xf>
    <xf numFmtId="0" fontId="28" fillId="0" borderId="21" xfId="0" applyFont="1" applyBorder="1" applyAlignment="1">
      <alignment horizontal="left" vertical="center" wrapText="1" indent="3"/>
    </xf>
    <xf numFmtId="0" fontId="28" fillId="0" borderId="28" xfId="0" applyFont="1" applyBorder="1" applyAlignment="1">
      <alignment horizontal="left" vertical="center" wrapText="1"/>
    </xf>
    <xf numFmtId="3" fontId="28" fillId="0" borderId="29" xfId="0" applyNumberFormat="1" applyFont="1" applyBorder="1" applyAlignment="1">
      <alignment horizontal="right" vertical="center" wrapText="1"/>
    </xf>
    <xf numFmtId="0" fontId="35" fillId="15" borderId="29" xfId="0" applyFont="1" applyFill="1" applyBorder="1" applyAlignment="1">
      <alignment horizontal="left" wrapText="1"/>
    </xf>
    <xf numFmtId="4" fontId="28" fillId="0" borderId="22" xfId="0" applyNumberFormat="1" applyFont="1" applyBorder="1" applyAlignment="1">
      <alignment horizontal="right" vertical="center" wrapText="1"/>
    </xf>
    <xf numFmtId="0" fontId="37" fillId="0" borderId="28" xfId="0" applyFont="1" applyBorder="1" applyAlignment="1">
      <alignment horizontal="right" wrapText="1"/>
    </xf>
    <xf numFmtId="0" fontId="38" fillId="0" borderId="0" xfId="0" applyFont="1"/>
    <xf numFmtId="14" fontId="38" fillId="0" borderId="0" xfId="0" applyNumberFormat="1" applyFont="1" applyAlignment="1">
      <alignment horizontal="center"/>
    </xf>
    <xf numFmtId="0" fontId="39" fillId="12" borderId="1" xfId="0" applyFont="1" applyFill="1" applyBorder="1"/>
    <xf numFmtId="0" fontId="39" fillId="12" borderId="1" xfId="0" applyFont="1" applyFill="1" applyBorder="1" applyAlignment="1">
      <alignment horizontal="center"/>
    </xf>
    <xf numFmtId="0" fontId="38" fillId="0" borderId="19" xfId="0" applyFont="1" applyBorder="1"/>
    <xf numFmtId="2" fontId="38" fillId="0" borderId="12" xfId="0" applyNumberFormat="1" applyFont="1" applyBorder="1"/>
    <xf numFmtId="0" fontId="38" fillId="0" borderId="18" xfId="0" applyFont="1" applyBorder="1"/>
    <xf numFmtId="2" fontId="38" fillId="0" borderId="17" xfId="0" applyNumberFormat="1" applyFont="1" applyBorder="1"/>
    <xf numFmtId="0" fontId="38" fillId="0" borderId="17" xfId="0" applyFont="1" applyBorder="1"/>
    <xf numFmtId="165" fontId="38" fillId="0" borderId="17" xfId="1" applyNumberFormat="1" applyFont="1" applyBorder="1"/>
    <xf numFmtId="0" fontId="38" fillId="0" borderId="20" xfId="0" applyFont="1" applyBorder="1"/>
    <xf numFmtId="0" fontId="38" fillId="0" borderId="15" xfId="0" applyFont="1" applyBorder="1"/>
    <xf numFmtId="0" fontId="40" fillId="8" borderId="30" xfId="0" applyFont="1" applyFill="1" applyBorder="1" applyAlignment="1">
      <alignment horizontal="left" vertical="center" wrapText="1"/>
    </xf>
    <xf numFmtId="0" fontId="40" fillId="8" borderId="30" xfId="0" applyFont="1" applyFill="1" applyBorder="1" applyAlignment="1">
      <alignment horizontal="right" vertical="center" wrapText="1"/>
    </xf>
    <xf numFmtId="0" fontId="40" fillId="8" borderId="30" xfId="0" applyFont="1" applyFill="1" applyBorder="1" applyAlignment="1">
      <alignment horizontal="center" vertical="center" wrapText="1"/>
    </xf>
    <xf numFmtId="14" fontId="41" fillId="9" borderId="30" xfId="0" applyNumberFormat="1" applyFont="1" applyFill="1" applyBorder="1" applyAlignment="1">
      <alignment horizontal="left" vertical="center" wrapText="1"/>
    </xf>
    <xf numFmtId="0" fontId="41" fillId="9" borderId="30" xfId="0" applyFont="1" applyFill="1" applyBorder="1" applyAlignment="1">
      <alignment horizontal="right" vertical="center" wrapText="1"/>
    </xf>
    <xf numFmtId="0" fontId="42" fillId="9" borderId="30" xfId="0" applyFont="1" applyFill="1" applyBorder="1" applyAlignment="1">
      <alignment horizontal="right" vertical="center"/>
    </xf>
    <xf numFmtId="0" fontId="41" fillId="9" borderId="30" xfId="0" applyFont="1" applyFill="1" applyBorder="1" applyAlignment="1">
      <alignment horizontal="center" vertical="center" wrapText="1"/>
    </xf>
    <xf numFmtId="0" fontId="43" fillId="9" borderId="30" xfId="0" applyFont="1" applyFill="1" applyBorder="1" applyAlignment="1">
      <alignment horizontal="right" vertical="center"/>
    </xf>
    <xf numFmtId="15" fontId="44" fillId="0" borderId="21" xfId="0" applyNumberFormat="1" applyFont="1" applyBorder="1" applyAlignment="1">
      <alignment horizontal="right" wrapText="1"/>
    </xf>
    <xf numFmtId="3" fontId="45" fillId="0" borderId="22" xfId="0" applyNumberFormat="1" applyFont="1" applyBorder="1" applyAlignment="1">
      <alignment horizontal="right" vertical="center" wrapText="1"/>
    </xf>
    <xf numFmtId="0" fontId="45" fillId="0" borderId="22" xfId="0" applyFont="1" applyBorder="1" applyAlignment="1">
      <alignment horizontal="right" vertical="center" wrapText="1"/>
    </xf>
    <xf numFmtId="10" fontId="47" fillId="0" borderId="22" xfId="0" applyNumberFormat="1" applyFont="1" applyBorder="1" applyAlignment="1">
      <alignment horizontal="right" vertical="center" wrapText="1"/>
    </xf>
    <xf numFmtId="0" fontId="48" fillId="0" borderId="0" xfId="0" applyFont="1"/>
    <xf numFmtId="15" fontId="49" fillId="0" borderId="21" xfId="0" applyNumberFormat="1" applyFont="1" applyBorder="1" applyAlignment="1">
      <alignment horizontal="right" wrapText="1"/>
    </xf>
    <xf numFmtId="3" fontId="50" fillId="0" borderId="22" xfId="0" applyNumberFormat="1" applyFont="1" applyBorder="1" applyAlignment="1">
      <alignment horizontal="right" vertical="center" wrapText="1"/>
    </xf>
    <xf numFmtId="10" fontId="52" fillId="0" borderId="22" xfId="0" applyNumberFormat="1" applyFont="1" applyBorder="1" applyAlignment="1">
      <alignment horizontal="right" vertical="center" wrapText="1"/>
    </xf>
    <xf numFmtId="0" fontId="50" fillId="0" borderId="22" xfId="0" applyFont="1" applyBorder="1" applyAlignment="1">
      <alignment horizontal="right" vertical="center" wrapText="1"/>
    </xf>
    <xf numFmtId="0" fontId="52" fillId="0" borderId="22" xfId="0" applyFont="1" applyBorder="1" applyAlignment="1">
      <alignment horizontal="right" vertical="center" wrapText="1"/>
    </xf>
    <xf numFmtId="0" fontId="48" fillId="0" borderId="32" xfId="0" applyFont="1" applyBorder="1" applyAlignment="1"/>
    <xf numFmtId="0" fontId="48" fillId="0" borderId="34" xfId="0" applyFont="1" applyBorder="1"/>
    <xf numFmtId="3" fontId="50" fillId="0" borderId="29" xfId="0" applyNumberFormat="1" applyFont="1" applyBorder="1" applyAlignment="1">
      <alignment horizontal="right" vertical="center" wrapText="1"/>
    </xf>
    <xf numFmtId="4" fontId="45" fillId="0" borderId="22" xfId="0" applyNumberFormat="1" applyFont="1" applyBorder="1" applyAlignment="1">
      <alignment horizontal="right" vertical="center" wrapText="1"/>
    </xf>
    <xf numFmtId="4" fontId="53" fillId="0" borderId="22" xfId="0" applyNumberFormat="1" applyFont="1" applyBorder="1" applyAlignment="1">
      <alignment horizontal="right" vertical="center" wrapText="1"/>
    </xf>
    <xf numFmtId="0" fontId="53" fillId="0" borderId="22" xfId="0" applyFont="1" applyBorder="1" applyAlignment="1">
      <alignment horizontal="right" vertical="center" wrapText="1"/>
    </xf>
    <xf numFmtId="0" fontId="54" fillId="0" borderId="21" xfId="0" applyFont="1" applyBorder="1" applyAlignment="1">
      <alignment horizontal="left" wrapText="1"/>
    </xf>
    <xf numFmtId="0" fontId="45" fillId="0" borderId="21" xfId="0" applyFont="1" applyBorder="1" applyAlignment="1">
      <alignment horizontal="left" vertical="center" wrapText="1"/>
    </xf>
    <xf numFmtId="0" fontId="45" fillId="0" borderId="21" xfId="0" applyFont="1" applyBorder="1" applyAlignment="1">
      <alignment horizontal="left" vertical="center" wrapText="1" indent="1"/>
    </xf>
    <xf numFmtId="0" fontId="48" fillId="0" borderId="23" xfId="0" applyFont="1" applyBorder="1"/>
    <xf numFmtId="0" fontId="55" fillId="0" borderId="22" xfId="0" applyFont="1" applyBorder="1" applyAlignment="1">
      <alignment horizontal="left" wrapText="1"/>
    </xf>
    <xf numFmtId="0" fontId="50" fillId="0" borderId="22" xfId="0" applyFont="1" applyBorder="1" applyAlignment="1">
      <alignment horizontal="left" vertical="center" wrapText="1"/>
    </xf>
    <xf numFmtId="0" fontId="50" fillId="0" borderId="22" xfId="0" applyFont="1" applyBorder="1" applyAlignment="1">
      <alignment horizontal="left" vertical="center" wrapText="1" indent="1"/>
    </xf>
    <xf numFmtId="0" fontId="50" fillId="0" borderId="22" xfId="0" applyFont="1" applyBorder="1" applyAlignment="1">
      <alignment horizontal="left" vertical="center" wrapText="1" indent="3"/>
    </xf>
    <xf numFmtId="0" fontId="48" fillId="0" borderId="31" xfId="0" applyFont="1" applyBorder="1" applyAlignment="1"/>
    <xf numFmtId="0" fontId="48" fillId="0" borderId="33" xfId="0" applyFont="1" applyBorder="1"/>
    <xf numFmtId="0" fontId="50" fillId="0" borderId="29" xfId="0" applyFont="1" applyBorder="1" applyAlignment="1">
      <alignment horizontal="left" vertical="center" wrapText="1"/>
    </xf>
    <xf numFmtId="0" fontId="53" fillId="0" borderId="21" xfId="0" applyFont="1" applyBorder="1" applyAlignment="1">
      <alignment horizontal="left" vertical="center" wrapText="1"/>
    </xf>
    <xf numFmtId="0" fontId="53" fillId="0" borderId="21" xfId="0" applyFont="1" applyBorder="1" applyAlignment="1">
      <alignment horizontal="left" vertical="center" wrapText="1" indent="1"/>
    </xf>
    <xf numFmtId="0" fontId="56" fillId="0" borderId="0" xfId="0" applyFont="1" applyAlignment="1">
      <alignment horizontal="left" vertical="center" wrapText="1"/>
    </xf>
    <xf numFmtId="0" fontId="45" fillId="0" borderId="21" xfId="0" applyFont="1" applyBorder="1" applyAlignment="1">
      <alignment horizontal="left" vertical="center" wrapText="1" indent="3"/>
    </xf>
    <xf numFmtId="0" fontId="1" fillId="0" borderId="18" xfId="0" applyFont="1" applyBorder="1" applyAlignment="1"/>
    <xf numFmtId="3" fontId="48" fillId="0" borderId="0" xfId="0" applyNumberFormat="1" applyFont="1"/>
    <xf numFmtId="165" fontId="0" fillId="0" borderId="16" xfId="1" applyNumberFormat="1" applyFont="1" applyBorder="1"/>
    <xf numFmtId="165" fontId="0" fillId="0" borderId="13" xfId="1" applyNumberFormat="1" applyFont="1" applyBorder="1"/>
    <xf numFmtId="0" fontId="31" fillId="0" borderId="19" xfId="0" applyFont="1" applyFill="1" applyBorder="1" applyAlignment="1"/>
    <xf numFmtId="0" fontId="24" fillId="0" borderId="18" xfId="0" applyFont="1" applyFill="1" applyBorder="1" applyAlignment="1"/>
    <xf numFmtId="1" fontId="0" fillId="0" borderId="16" xfId="0" applyNumberFormat="1" applyBorder="1"/>
    <xf numFmtId="165" fontId="1" fillId="0" borderId="13" xfId="1" applyNumberFormat="1" applyFont="1" applyBorder="1"/>
    <xf numFmtId="0" fontId="1" fillId="7" borderId="1" xfId="0" applyFont="1" applyFill="1" applyBorder="1" applyAlignment="1">
      <alignment horizontal="center"/>
    </xf>
    <xf numFmtId="165" fontId="1" fillId="0" borderId="0" xfId="1" applyNumberFormat="1" applyFont="1"/>
    <xf numFmtId="0" fontId="0" fillId="0" borderId="0" xfId="0" applyAlignment="1"/>
    <xf numFmtId="0" fontId="0" fillId="0" borderId="18" xfId="0" applyFont="1" applyBorder="1"/>
    <xf numFmtId="0" fontId="0" fillId="0" borderId="18" xfId="0" applyFont="1" applyBorder="1" applyAlignment="1"/>
    <xf numFmtId="0" fontId="1" fillId="0" borderId="16" xfId="0" applyFont="1" applyBorder="1" applyAlignment="1"/>
    <xf numFmtId="0" fontId="0" fillId="0" borderId="18" xfId="0" applyFont="1" applyFill="1" applyBorder="1"/>
    <xf numFmtId="0" fontId="1" fillId="0" borderId="19" xfId="0" applyFont="1" applyFill="1" applyBorder="1"/>
    <xf numFmtId="9" fontId="0" fillId="0" borderId="0" xfId="1" applyFont="1" applyBorder="1"/>
    <xf numFmtId="1" fontId="0" fillId="0" borderId="18" xfId="0" applyNumberFormat="1" applyBorder="1"/>
    <xf numFmtId="165" fontId="1" fillId="0" borderId="20" xfId="1" applyNumberFormat="1" applyFont="1" applyBorder="1"/>
    <xf numFmtId="3" fontId="0" fillId="0" borderId="18" xfId="0" applyNumberFormat="1" applyBorder="1"/>
    <xf numFmtId="9" fontId="0" fillId="0" borderId="18" xfId="1" applyFont="1" applyBorder="1"/>
    <xf numFmtId="9" fontId="1" fillId="0" borderId="0" xfId="1" applyFont="1" applyBorder="1"/>
    <xf numFmtId="9" fontId="1" fillId="0" borderId="18" xfId="1" applyFont="1" applyBorder="1"/>
    <xf numFmtId="9" fontId="1" fillId="0" borderId="14" xfId="1" applyFont="1" applyBorder="1"/>
    <xf numFmtId="0" fontId="1" fillId="0" borderId="0" xfId="0" applyFont="1" applyAlignment="1">
      <alignment horizontal="center"/>
    </xf>
    <xf numFmtId="0" fontId="1" fillId="0" borderId="16" xfId="0" applyFont="1" applyBorder="1"/>
    <xf numFmtId="0" fontId="1" fillId="0" borderId="0" xfId="0" applyFont="1" applyBorder="1"/>
    <xf numFmtId="3" fontId="0" fillId="0" borderId="10" xfId="0" applyNumberFormat="1" applyBorder="1"/>
    <xf numFmtId="3" fontId="0" fillId="0" borderId="16" xfId="0" applyNumberFormat="1" applyBorder="1"/>
    <xf numFmtId="165" fontId="1" fillId="0" borderId="14" xfId="0" applyNumberFormat="1" applyFont="1" applyBorder="1"/>
    <xf numFmtId="0" fontId="0" fillId="0" borderId="18" xfId="0" applyFill="1" applyBorder="1"/>
    <xf numFmtId="0" fontId="26" fillId="16" borderId="1" xfId="0" applyFont="1" applyFill="1" applyBorder="1" applyAlignment="1">
      <alignment horizontal="center"/>
    </xf>
    <xf numFmtId="0" fontId="0" fillId="0" borderId="19" xfId="0" applyFill="1" applyBorder="1"/>
    <xf numFmtId="0" fontId="1" fillId="7" borderId="12" xfId="0" applyFont="1" applyFill="1" applyBorder="1"/>
    <xf numFmtId="165" fontId="0" fillId="7" borderId="17" xfId="1" applyNumberFormat="1" applyFont="1" applyFill="1" applyBorder="1"/>
    <xf numFmtId="0" fontId="1" fillId="7" borderId="17" xfId="0" applyFont="1" applyFill="1" applyBorder="1"/>
    <xf numFmtId="165" fontId="0" fillId="7" borderId="17" xfId="0" applyNumberFormat="1" applyFill="1" applyBorder="1"/>
    <xf numFmtId="0" fontId="0" fillId="7" borderId="15" xfId="0" applyFill="1" applyBorder="1"/>
    <xf numFmtId="3" fontId="0" fillId="7" borderId="19" xfId="0" applyNumberFormat="1" applyFill="1" applyBorder="1"/>
    <xf numFmtId="0" fontId="0" fillId="7" borderId="18" xfId="0" applyFill="1" applyBorder="1"/>
    <xf numFmtId="3" fontId="0" fillId="7" borderId="18" xfId="0" applyNumberFormat="1" applyFill="1" applyBorder="1"/>
    <xf numFmtId="165" fontId="1" fillId="7" borderId="20" xfId="1" applyNumberFormat="1" applyFont="1" applyFill="1" applyBorder="1"/>
    <xf numFmtId="0" fontId="0" fillId="7" borderId="19" xfId="0" applyFill="1" applyBorder="1"/>
    <xf numFmtId="0" fontId="0" fillId="7" borderId="20" xfId="0" applyFill="1" applyBorder="1"/>
    <xf numFmtId="0" fontId="41" fillId="9" borderId="30" xfId="0" applyFont="1" applyFill="1" applyBorder="1" applyAlignment="1">
      <alignment horizontal="center" vertical="center" wrapText="1"/>
    </xf>
    <xf numFmtId="0" fontId="41" fillId="9" borderId="3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12" borderId="3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0" fillId="0" borderId="34" xfId="0" applyFont="1" applyBorder="1"/>
    <xf numFmtId="0" fontId="58" fillId="0" borderId="21" xfId="0" applyFont="1" applyBorder="1" applyAlignment="1">
      <alignment horizontal="right" wrapText="1"/>
    </xf>
    <xf numFmtId="0" fontId="0" fillId="0" borderId="22" xfId="0" applyFont="1" applyBorder="1" applyAlignment="1">
      <alignment horizontal="right" vertical="center" wrapText="1"/>
    </xf>
    <xf numFmtId="3" fontId="0" fillId="0" borderId="22" xfId="0" applyNumberFormat="1" applyFont="1" applyBorder="1" applyAlignment="1">
      <alignment horizontal="right" vertical="center" wrapText="1"/>
    </xf>
    <xf numFmtId="0" fontId="59" fillId="0" borderId="22" xfId="0" applyFont="1" applyBorder="1" applyAlignment="1">
      <alignment horizontal="right" vertical="center" wrapText="1"/>
    </xf>
    <xf numFmtId="10" fontId="59" fillId="0" borderId="22" xfId="0" applyNumberFormat="1" applyFont="1" applyBorder="1" applyAlignment="1">
      <alignment horizontal="right" vertical="center" wrapText="1"/>
    </xf>
    <xf numFmtId="3" fontId="0" fillId="0" borderId="29" xfId="0" applyNumberFormat="1" applyFont="1" applyBorder="1" applyAlignment="1">
      <alignment horizontal="right" vertical="center" wrapText="1"/>
    </xf>
    <xf numFmtId="0" fontId="60" fillId="0" borderId="2" xfId="0" applyFont="1" applyBorder="1" applyAlignment="1">
      <alignment horizontal="center" wrapText="1"/>
    </xf>
    <xf numFmtId="0" fontId="60" fillId="0" borderId="3" xfId="0" applyFont="1" applyBorder="1" applyAlignment="1">
      <alignment horizontal="center" wrapText="1"/>
    </xf>
    <xf numFmtId="0" fontId="60" fillId="0" borderId="4" xfId="0" applyFont="1" applyBorder="1" applyAlignment="1">
      <alignment horizontal="center" wrapText="1"/>
    </xf>
    <xf numFmtId="3" fontId="61" fillId="0" borderId="22" xfId="0" applyNumberFormat="1" applyFont="1" applyBorder="1" applyAlignment="1">
      <alignment horizontal="right" vertical="center" wrapText="1"/>
    </xf>
    <xf numFmtId="0" fontId="61" fillId="0" borderId="22" xfId="0" applyFont="1" applyBorder="1" applyAlignment="1">
      <alignment horizontal="right" vertical="center" wrapText="1"/>
    </xf>
    <xf numFmtId="3" fontId="61" fillId="0" borderId="0" xfId="0" applyNumberFormat="1" applyFont="1" applyBorder="1" applyAlignment="1">
      <alignment horizontal="right" vertical="center" wrapText="1"/>
    </xf>
    <xf numFmtId="0" fontId="60" fillId="0" borderId="21" xfId="0" applyFont="1" applyBorder="1" applyAlignment="1">
      <alignment horizontal="left" wrapText="1"/>
    </xf>
    <xf numFmtId="0" fontId="62" fillId="0" borderId="21" xfId="0" applyFont="1" applyBorder="1" applyAlignment="1">
      <alignment horizontal="left" vertical="center" wrapText="1"/>
    </xf>
    <xf numFmtId="0" fontId="62" fillId="0" borderId="21" xfId="0" applyFont="1" applyBorder="1" applyAlignment="1">
      <alignment horizontal="left" vertical="center" wrapText="1" indent="1"/>
    </xf>
    <xf numFmtId="0" fontId="62" fillId="0" borderId="21" xfId="0" applyFont="1" applyBorder="1" applyAlignment="1">
      <alignment horizontal="left" vertical="center" wrapText="1" indent="3"/>
    </xf>
    <xf numFmtId="0" fontId="62" fillId="0" borderId="0" xfId="0" applyFont="1" applyBorder="1" applyAlignment="1">
      <alignment horizontal="left" vertical="center" wrapText="1" indent="3"/>
    </xf>
    <xf numFmtId="0" fontId="1" fillId="0" borderId="33" xfId="0" applyFont="1" applyBorder="1"/>
    <xf numFmtId="0" fontId="60" fillId="0" borderId="22" xfId="0" applyFont="1" applyBorder="1" applyAlignment="1">
      <alignment horizontal="left" wrapText="1"/>
    </xf>
    <xf numFmtId="0" fontId="1" fillId="0" borderId="22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 indent="1"/>
    </xf>
    <xf numFmtId="0" fontId="1" fillId="0" borderId="22" xfId="0" applyFont="1" applyBorder="1" applyAlignment="1">
      <alignment horizontal="left" vertical="center" wrapText="1" indent="3"/>
    </xf>
    <xf numFmtId="0" fontId="1" fillId="0" borderId="29" xfId="0" applyFont="1" applyBorder="1" applyAlignment="1">
      <alignment horizontal="left" vertical="center" wrapText="1"/>
    </xf>
    <xf numFmtId="0" fontId="1" fillId="12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168" fontId="0" fillId="0" borderId="10" xfId="2" applyNumberFormat="1" applyFont="1" applyBorder="1"/>
    <xf numFmtId="168" fontId="0" fillId="0" borderId="16" xfId="2" applyNumberFormat="1" applyFont="1" applyBorder="1"/>
    <xf numFmtId="0" fontId="1" fillId="12" borderId="19" xfId="0" applyFont="1" applyFill="1" applyBorder="1" applyAlignment="1">
      <alignment horizontal="center"/>
    </xf>
    <xf numFmtId="2" fontId="0" fillId="0" borderId="0" xfId="1" applyNumberFormat="1" applyFont="1"/>
    <xf numFmtId="0" fontId="21" fillId="12" borderId="1" xfId="0" applyFont="1" applyFill="1" applyBorder="1" applyAlignment="1">
      <alignment horizontal="right" wrapText="1"/>
    </xf>
    <xf numFmtId="0" fontId="0" fillId="0" borderId="0" xfId="0" applyFill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4" xfId="0" applyNumberFormat="1" applyBorder="1"/>
    <xf numFmtId="0" fontId="1" fillId="0" borderId="1" xfId="0" applyFont="1" applyBorder="1" applyAlignment="1">
      <alignment horizontal="center"/>
    </xf>
    <xf numFmtId="0" fontId="1" fillId="12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3" fontId="63" fillId="0" borderId="22" xfId="0" applyNumberFormat="1" applyFont="1" applyBorder="1" applyAlignment="1">
      <alignment horizontal="right" vertical="center" wrapText="1"/>
    </xf>
    <xf numFmtId="0" fontId="63" fillId="0" borderId="2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3" fontId="45" fillId="0" borderId="0" xfId="0" applyNumberFormat="1" applyFont="1"/>
    <xf numFmtId="0" fontId="53" fillId="0" borderId="0" xfId="0" applyFont="1"/>
    <xf numFmtId="3" fontId="53" fillId="0" borderId="22" xfId="0" applyNumberFormat="1" applyFont="1" applyBorder="1" applyAlignment="1">
      <alignment horizontal="right" vertical="center" wrapText="1"/>
    </xf>
    <xf numFmtId="0" fontId="53" fillId="0" borderId="22" xfId="0" applyFont="1" applyBorder="1" applyAlignment="1">
      <alignment horizontal="left" wrapText="1"/>
    </xf>
    <xf numFmtId="0" fontId="53" fillId="0" borderId="0" xfId="0" applyFont="1" applyAlignment="1">
      <alignment horizontal="left" wrapText="1"/>
    </xf>
    <xf numFmtId="0" fontId="0" fillId="7" borderId="0" xfId="0" applyFill="1"/>
    <xf numFmtId="3" fontId="63" fillId="7" borderId="22" xfId="0" applyNumberFormat="1" applyFont="1" applyFill="1" applyBorder="1" applyAlignment="1">
      <alignment horizontal="right" vertical="center" wrapText="1"/>
    </xf>
    <xf numFmtId="0" fontId="63" fillId="7" borderId="22" xfId="0" applyFont="1" applyFill="1" applyBorder="1" applyAlignment="1">
      <alignment horizontal="right" vertical="center" wrapText="1"/>
    </xf>
    <xf numFmtId="3" fontId="45" fillId="0" borderId="0" xfId="0" applyNumberFormat="1" applyFont="1" applyBorder="1" applyAlignment="1">
      <alignment horizontal="right" vertical="center" wrapText="1"/>
    </xf>
    <xf numFmtId="0" fontId="45" fillId="0" borderId="0" xfId="0" applyFont="1" applyBorder="1" applyAlignment="1">
      <alignment horizontal="right" vertical="center" wrapText="1"/>
    </xf>
    <xf numFmtId="165" fontId="45" fillId="0" borderId="22" xfId="1" applyNumberFormat="1" applyFont="1" applyBorder="1" applyAlignment="1">
      <alignment horizontal="right" vertical="center" wrapText="1"/>
    </xf>
    <xf numFmtId="165" fontId="45" fillId="0" borderId="0" xfId="1" applyNumberFormat="1" applyFont="1" applyBorder="1" applyAlignment="1">
      <alignment horizontal="right" vertical="center" wrapText="1"/>
    </xf>
    <xf numFmtId="165" fontId="53" fillId="0" borderId="0" xfId="1" applyNumberFormat="1" applyFont="1"/>
    <xf numFmtId="3" fontId="63" fillId="7" borderId="23" xfId="0" applyNumberFormat="1" applyFont="1" applyFill="1" applyBorder="1" applyAlignment="1">
      <alignment horizontal="right" vertical="center" wrapText="1"/>
    </xf>
    <xf numFmtId="165" fontId="62" fillId="0" borderId="2" xfId="1" applyNumberFormat="1" applyFont="1" applyBorder="1" applyAlignment="1">
      <alignment horizontal="right" vertical="center" wrapText="1"/>
    </xf>
    <xf numFmtId="165" fontId="1" fillId="0" borderId="4" xfId="1" applyNumberFormat="1" applyFont="1" applyBorder="1"/>
    <xf numFmtId="165" fontId="1" fillId="0" borderId="2" xfId="1" applyNumberFormat="1" applyFont="1" applyBorder="1"/>
    <xf numFmtId="165" fontId="61" fillId="0" borderId="36" xfId="1" applyNumberFormat="1" applyFont="1" applyBorder="1" applyAlignment="1">
      <alignment horizontal="right" vertical="center" wrapText="1"/>
    </xf>
    <xf numFmtId="165" fontId="12" fillId="0" borderId="17" xfId="1" applyNumberFormat="1" applyFont="1" applyBorder="1"/>
    <xf numFmtId="165" fontId="12" fillId="0" borderId="16" xfId="1" applyNumberFormat="1" applyFont="1" applyBorder="1"/>
    <xf numFmtId="165" fontId="61" fillId="0" borderId="37" xfId="1" applyNumberFormat="1" applyFont="1" applyBorder="1" applyAlignment="1">
      <alignment horizontal="right" vertical="center" wrapText="1"/>
    </xf>
    <xf numFmtId="165" fontId="61" fillId="0" borderId="13" xfId="1" applyNumberFormat="1" applyFont="1" applyBorder="1" applyAlignment="1">
      <alignment horizontal="right" vertical="center" wrapText="1"/>
    </xf>
    <xf numFmtId="165" fontId="12" fillId="0" borderId="15" xfId="1" applyNumberFormat="1" applyFont="1" applyBorder="1"/>
    <xf numFmtId="165" fontId="12" fillId="0" borderId="13" xfId="1" applyNumberFormat="1" applyFont="1" applyBorder="1"/>
    <xf numFmtId="165" fontId="62" fillId="0" borderId="35" xfId="1" applyNumberFormat="1" applyFont="1" applyBorder="1" applyAlignment="1">
      <alignment horizontal="right" vertical="center" wrapText="1"/>
    </xf>
    <xf numFmtId="165" fontId="12" fillId="0" borderId="10" xfId="1" applyNumberFormat="1" applyFont="1" applyBorder="1"/>
    <xf numFmtId="165" fontId="12" fillId="0" borderId="12" xfId="1" applyNumberFormat="1" applyFont="1" applyBorder="1"/>
    <xf numFmtId="3" fontId="64" fillId="0" borderId="22" xfId="0" applyNumberFormat="1" applyFont="1" applyBorder="1" applyAlignment="1">
      <alignment horizontal="right" vertical="center" wrapText="1"/>
    </xf>
    <xf numFmtId="165" fontId="63" fillId="0" borderId="22" xfId="1" applyNumberFormat="1" applyFont="1" applyBorder="1" applyAlignment="1">
      <alignment horizontal="right" vertical="center" wrapText="1"/>
    </xf>
    <xf numFmtId="165" fontId="0" fillId="0" borderId="0" xfId="1" quotePrefix="1" applyNumberFormat="1" applyFont="1" applyAlignment="1">
      <alignment horizontal="center"/>
    </xf>
    <xf numFmtId="0" fontId="62" fillId="0" borderId="24" xfId="0" applyFont="1" applyBorder="1" applyAlignment="1">
      <alignment horizontal="left" vertical="center" wrapText="1" indent="1"/>
    </xf>
    <xf numFmtId="0" fontId="62" fillId="0" borderId="25" xfId="0" applyFont="1" applyBorder="1" applyAlignment="1">
      <alignment horizontal="left" vertical="center" wrapText="1" indent="1"/>
    </xf>
    <xf numFmtId="0" fontId="61" fillId="0" borderId="26" xfId="0" applyFont="1" applyBorder="1" applyAlignment="1">
      <alignment horizontal="right" vertical="center" wrapText="1"/>
    </xf>
    <xf numFmtId="0" fontId="61" fillId="0" borderId="27" xfId="0" applyFont="1" applyBorder="1" applyAlignment="1">
      <alignment horizontal="right" vertical="center" wrapText="1"/>
    </xf>
    <xf numFmtId="10" fontId="57" fillId="0" borderId="26" xfId="0" applyNumberFormat="1" applyFont="1" applyBorder="1" applyAlignment="1">
      <alignment horizontal="right" vertical="center" wrapText="1"/>
    </xf>
    <xf numFmtId="10" fontId="57" fillId="0" borderId="27" xfId="0" applyNumberFormat="1" applyFont="1" applyBorder="1" applyAlignment="1">
      <alignment horizontal="right" vertical="center" wrapText="1"/>
    </xf>
    <xf numFmtId="10" fontId="59" fillId="0" borderId="26" xfId="0" applyNumberFormat="1" applyFont="1" applyBorder="1" applyAlignment="1">
      <alignment horizontal="right" vertical="center" wrapText="1"/>
    </xf>
    <xf numFmtId="10" fontId="59" fillId="0" borderId="27" xfId="0" applyNumberFormat="1" applyFont="1" applyBorder="1" applyAlignment="1">
      <alignment horizontal="right" vertical="center" wrapText="1"/>
    </xf>
    <xf numFmtId="0" fontId="62" fillId="0" borderId="24" xfId="0" applyFont="1" applyBorder="1" applyAlignment="1">
      <alignment horizontal="left" vertical="center" wrapText="1"/>
    </xf>
    <xf numFmtId="0" fontId="62" fillId="0" borderId="25" xfId="0" applyFont="1" applyBorder="1" applyAlignment="1">
      <alignment horizontal="left" vertical="center" wrapText="1"/>
    </xf>
    <xf numFmtId="0" fontId="0" fillId="0" borderId="26" xfId="0" applyFont="1" applyBorder="1" applyAlignment="1">
      <alignment horizontal="right" vertical="center" wrapText="1"/>
    </xf>
    <xf numFmtId="0" fontId="0" fillId="0" borderId="27" xfId="0" applyFont="1" applyBorder="1" applyAlignment="1">
      <alignment horizontal="right" vertical="center" wrapText="1"/>
    </xf>
    <xf numFmtId="0" fontId="0" fillId="0" borderId="31" xfId="0" applyFont="1" applyBorder="1"/>
    <xf numFmtId="0" fontId="0" fillId="0" borderId="32" xfId="0" applyFont="1" applyBorder="1"/>
    <xf numFmtId="0" fontId="1" fillId="0" borderId="26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 indent="1"/>
    </xf>
    <xf numFmtId="0" fontId="1" fillId="0" borderId="27" xfId="0" applyFont="1" applyBorder="1" applyAlignment="1">
      <alignment horizontal="left" vertical="center" wrapText="1" indent="1"/>
    </xf>
    <xf numFmtId="0" fontId="62" fillId="0" borderId="24" xfId="0" applyFont="1" applyBorder="1" applyAlignment="1">
      <alignment horizontal="left" vertical="center" wrapText="1" indent="3"/>
    </xf>
    <xf numFmtId="0" fontId="62" fillId="0" borderId="25" xfId="0" applyFont="1" applyBorder="1" applyAlignment="1">
      <alignment horizontal="left" vertical="center" wrapText="1" indent="3"/>
    </xf>
    <xf numFmtId="3" fontId="61" fillId="0" borderId="26" xfId="0" applyNumberFormat="1" applyFont="1" applyBorder="1" applyAlignment="1">
      <alignment horizontal="right" vertical="center" wrapText="1"/>
    </xf>
    <xf numFmtId="3" fontId="61" fillId="0" borderId="27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12" borderId="2" xfId="0" applyFont="1" applyFill="1" applyBorder="1" applyAlignment="1">
      <alignment horizontal="center"/>
    </xf>
    <xf numFmtId="0" fontId="1" fillId="12" borderId="3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3" fontId="64" fillId="0" borderId="23" xfId="0" applyNumberFormat="1" applyFont="1" applyBorder="1" applyAlignment="1">
      <alignment horizontal="center" vertical="center" wrapText="1"/>
    </xf>
    <xf numFmtId="3" fontId="64" fillId="0" borderId="0" xfId="0" applyNumberFormat="1" applyFont="1" applyBorder="1" applyAlignment="1">
      <alignment horizontal="center" vertical="center" wrapText="1"/>
    </xf>
    <xf numFmtId="0" fontId="14" fillId="10" borderId="0" xfId="0" applyFont="1" applyFill="1" applyAlignment="1">
      <alignment wrapText="1"/>
    </xf>
    <xf numFmtId="0" fontId="28" fillId="0" borderId="24" xfId="0" applyFont="1" applyBorder="1" applyAlignment="1">
      <alignment horizontal="left" vertical="center" wrapText="1" indent="1"/>
    </xf>
    <xf numFmtId="0" fontId="28" fillId="0" borderId="25" xfId="0" applyFont="1" applyBorder="1" applyAlignment="1">
      <alignment horizontal="left" vertical="center" wrapText="1" indent="1"/>
    </xf>
    <xf numFmtId="0" fontId="28" fillId="0" borderId="26" xfId="0" applyFont="1" applyBorder="1" applyAlignment="1">
      <alignment horizontal="right" vertical="center" wrapText="1"/>
    </xf>
    <xf numFmtId="0" fontId="28" fillId="0" borderId="27" xfId="0" applyFont="1" applyBorder="1" applyAlignment="1">
      <alignment horizontal="right" vertical="center" wrapText="1"/>
    </xf>
    <xf numFmtId="10" fontId="29" fillId="0" borderId="26" xfId="0" applyNumberFormat="1" applyFont="1" applyBorder="1" applyAlignment="1">
      <alignment horizontal="right" vertical="center" wrapText="1"/>
    </xf>
    <xf numFmtId="10" fontId="29" fillId="0" borderId="27" xfId="0" applyNumberFormat="1" applyFont="1" applyBorder="1" applyAlignment="1">
      <alignment horizontal="right" vertical="center" wrapText="1"/>
    </xf>
    <xf numFmtId="0" fontId="28" fillId="0" borderId="24" xfId="0" applyFont="1" applyBorder="1" applyAlignment="1">
      <alignment horizontal="left" vertical="center" wrapText="1"/>
    </xf>
    <xf numFmtId="0" fontId="28" fillId="0" borderId="25" xfId="0" applyFont="1" applyBorder="1" applyAlignment="1">
      <alignment horizontal="left" vertical="center" wrapText="1"/>
    </xf>
    <xf numFmtId="4" fontId="28" fillId="0" borderId="26" xfId="0" applyNumberFormat="1" applyFont="1" applyBorder="1" applyAlignment="1">
      <alignment horizontal="right" vertical="center" wrapText="1"/>
    </xf>
    <xf numFmtId="4" fontId="28" fillId="0" borderId="27" xfId="0" applyNumberFormat="1" applyFont="1" applyBorder="1" applyAlignment="1">
      <alignment horizontal="right" vertical="center" wrapText="1"/>
    </xf>
    <xf numFmtId="10" fontId="30" fillId="0" borderId="26" xfId="0" applyNumberFormat="1" applyFont="1" applyBorder="1" applyAlignment="1">
      <alignment horizontal="right" vertical="center" wrapText="1"/>
    </xf>
    <xf numFmtId="10" fontId="30" fillId="0" borderId="27" xfId="0" applyNumberFormat="1" applyFont="1" applyBorder="1" applyAlignment="1">
      <alignment horizontal="right" vertical="center" wrapText="1"/>
    </xf>
    <xf numFmtId="0" fontId="28" fillId="0" borderId="24" xfId="0" applyFont="1" applyBorder="1" applyAlignment="1">
      <alignment horizontal="left" vertical="center" wrapText="1" indent="3"/>
    </xf>
    <xf numFmtId="0" fontId="28" fillId="0" borderId="25" xfId="0" applyFont="1" applyBorder="1" applyAlignment="1">
      <alignment horizontal="left" vertical="center" wrapText="1" indent="3"/>
    </xf>
    <xf numFmtId="3" fontId="28" fillId="0" borderId="26" xfId="0" applyNumberFormat="1" applyFont="1" applyBorder="1" applyAlignment="1">
      <alignment horizontal="right" vertical="center" wrapText="1"/>
    </xf>
    <xf numFmtId="3" fontId="28" fillId="0" borderId="27" xfId="0" applyNumberFormat="1" applyFont="1" applyBorder="1" applyAlignment="1">
      <alignment horizontal="right" vertical="center" wrapText="1"/>
    </xf>
    <xf numFmtId="0" fontId="31" fillId="12" borderId="1" xfId="0" applyFont="1" applyFill="1" applyBorder="1" applyAlignment="1">
      <alignment horizontal="center"/>
    </xf>
    <xf numFmtId="0" fontId="41" fillId="9" borderId="30" xfId="0" applyFont="1" applyFill="1" applyBorder="1" applyAlignment="1">
      <alignment horizontal="center" vertical="center" wrapText="1"/>
    </xf>
    <xf numFmtId="0" fontId="45" fillId="0" borderId="24" xfId="0" applyFont="1" applyBorder="1" applyAlignment="1">
      <alignment horizontal="left" vertical="center" wrapText="1" indent="1"/>
    </xf>
    <xf numFmtId="0" fontId="45" fillId="0" borderId="25" xfId="0" applyFont="1" applyBorder="1" applyAlignment="1">
      <alignment horizontal="left" vertical="center" wrapText="1" indent="1"/>
    </xf>
    <xf numFmtId="0" fontId="45" fillId="0" borderId="26" xfId="0" applyFont="1" applyBorder="1" applyAlignment="1">
      <alignment horizontal="right" vertical="center" wrapText="1"/>
    </xf>
    <xf numFmtId="0" fontId="45" fillId="0" borderId="27" xfId="0" applyFont="1" applyBorder="1" applyAlignment="1">
      <alignment horizontal="right" vertical="center" wrapText="1"/>
    </xf>
    <xf numFmtId="10" fontId="46" fillId="0" borderId="26" xfId="0" applyNumberFormat="1" applyFont="1" applyBorder="1" applyAlignment="1">
      <alignment horizontal="right" vertical="center" wrapText="1"/>
    </xf>
    <xf numFmtId="10" fontId="46" fillId="0" borderId="27" xfId="0" applyNumberFormat="1" applyFont="1" applyBorder="1" applyAlignment="1">
      <alignment horizontal="right" vertical="center" wrapText="1"/>
    </xf>
    <xf numFmtId="0" fontId="45" fillId="0" borderId="24" xfId="0" applyFont="1" applyBorder="1" applyAlignment="1">
      <alignment horizontal="left" vertical="center" wrapText="1"/>
    </xf>
    <xf numFmtId="0" fontId="45" fillId="0" borderId="25" xfId="0" applyFont="1" applyBorder="1" applyAlignment="1">
      <alignment horizontal="left" vertical="center" wrapText="1"/>
    </xf>
    <xf numFmtId="10" fontId="47" fillId="0" borderId="26" xfId="0" applyNumberFormat="1" applyFont="1" applyBorder="1" applyAlignment="1">
      <alignment horizontal="right" vertical="center" wrapText="1"/>
    </xf>
    <xf numFmtId="10" fontId="47" fillId="0" borderId="27" xfId="0" applyNumberFormat="1" applyFont="1" applyBorder="1" applyAlignment="1">
      <alignment horizontal="right" vertical="center" wrapText="1"/>
    </xf>
    <xf numFmtId="0" fontId="50" fillId="0" borderId="26" xfId="0" applyFont="1" applyBorder="1" applyAlignment="1">
      <alignment horizontal="left" vertical="center" wrapText="1" indent="1"/>
    </xf>
    <xf numFmtId="0" fontId="50" fillId="0" borderId="27" xfId="0" applyFont="1" applyBorder="1" applyAlignment="1">
      <alignment horizontal="left" vertical="center" wrapText="1" indent="1"/>
    </xf>
    <xf numFmtId="0" fontId="50" fillId="0" borderId="26" xfId="0" applyFont="1" applyBorder="1" applyAlignment="1">
      <alignment horizontal="right" vertical="center" wrapText="1"/>
    </xf>
    <xf numFmtId="0" fontId="50" fillId="0" borderId="27" xfId="0" applyFont="1" applyBorder="1" applyAlignment="1">
      <alignment horizontal="right" vertical="center" wrapText="1"/>
    </xf>
    <xf numFmtId="10" fontId="51" fillId="0" borderId="26" xfId="0" applyNumberFormat="1" applyFont="1" applyBorder="1" applyAlignment="1">
      <alignment horizontal="right" vertical="center" wrapText="1"/>
    </xf>
    <xf numFmtId="10" fontId="51" fillId="0" borderId="27" xfId="0" applyNumberFormat="1" applyFont="1" applyBorder="1" applyAlignment="1">
      <alignment horizontal="right" vertical="center" wrapText="1"/>
    </xf>
    <xf numFmtId="4" fontId="45" fillId="0" borderId="26" xfId="0" applyNumberFormat="1" applyFont="1" applyBorder="1" applyAlignment="1">
      <alignment horizontal="right" vertical="center" wrapText="1"/>
    </xf>
    <xf numFmtId="4" fontId="45" fillId="0" borderId="27" xfId="0" applyNumberFormat="1" applyFont="1" applyBorder="1" applyAlignment="1">
      <alignment horizontal="right" vertical="center" wrapText="1"/>
    </xf>
    <xf numFmtId="0" fontId="50" fillId="0" borderId="26" xfId="0" applyFont="1" applyBorder="1" applyAlignment="1">
      <alignment horizontal="left" vertical="center" wrapText="1"/>
    </xf>
    <xf numFmtId="0" fontId="50" fillId="0" borderId="27" xfId="0" applyFont="1" applyBorder="1" applyAlignment="1">
      <alignment horizontal="left" vertical="center" wrapText="1"/>
    </xf>
    <xf numFmtId="0" fontId="53" fillId="0" borderId="24" xfId="0" applyFont="1" applyBorder="1" applyAlignment="1">
      <alignment horizontal="left" vertical="center" wrapText="1"/>
    </xf>
    <xf numFmtId="0" fontId="53" fillId="0" borderId="25" xfId="0" applyFont="1" applyBorder="1" applyAlignment="1">
      <alignment horizontal="left" vertical="center" wrapText="1"/>
    </xf>
    <xf numFmtId="4" fontId="53" fillId="0" borderId="26" xfId="0" applyNumberFormat="1" applyFont="1" applyBorder="1" applyAlignment="1">
      <alignment horizontal="right" vertical="center" wrapText="1"/>
    </xf>
    <xf numFmtId="4" fontId="53" fillId="0" borderId="27" xfId="0" applyNumberFormat="1" applyFont="1" applyBorder="1" applyAlignment="1">
      <alignment horizontal="right" vertical="center" wrapText="1"/>
    </xf>
    <xf numFmtId="0" fontId="53" fillId="0" borderId="24" xfId="0" applyFont="1" applyBorder="1" applyAlignment="1">
      <alignment horizontal="left" vertical="center" wrapText="1" indent="1"/>
    </xf>
    <xf numFmtId="0" fontId="53" fillId="0" borderId="25" xfId="0" applyFont="1" applyBorder="1" applyAlignment="1">
      <alignment horizontal="left" vertical="center" wrapText="1" indent="1"/>
    </xf>
    <xf numFmtId="0" fontId="53" fillId="0" borderId="26" xfId="0" applyFont="1" applyBorder="1" applyAlignment="1">
      <alignment horizontal="right" vertical="center" wrapText="1"/>
    </xf>
    <xf numFmtId="0" fontId="53" fillId="0" borderId="27" xfId="0" applyFont="1" applyBorder="1" applyAlignment="1">
      <alignment horizontal="right" vertical="center" wrapText="1"/>
    </xf>
    <xf numFmtId="0" fontId="45" fillId="0" borderId="24" xfId="0" applyFont="1" applyBorder="1" applyAlignment="1">
      <alignment horizontal="left" vertical="center" wrapText="1" indent="3"/>
    </xf>
    <xf numFmtId="0" fontId="45" fillId="0" borderId="25" xfId="0" applyFont="1" applyBorder="1" applyAlignment="1">
      <alignment horizontal="left" vertical="center" wrapText="1" indent="3"/>
    </xf>
    <xf numFmtId="10" fontId="52" fillId="0" borderId="26" xfId="0" applyNumberFormat="1" applyFont="1" applyBorder="1" applyAlignment="1">
      <alignment horizontal="right" vertical="center" wrapText="1"/>
    </xf>
    <xf numFmtId="10" fontId="52" fillId="0" borderId="27" xfId="0" applyNumberFormat="1" applyFont="1" applyBorder="1" applyAlignment="1">
      <alignment horizontal="right" vertical="center" wrapText="1"/>
    </xf>
    <xf numFmtId="0" fontId="1" fillId="17" borderId="2" xfId="0" applyFont="1" applyFill="1" applyBorder="1" applyAlignment="1">
      <alignment horizontal="center"/>
    </xf>
    <xf numFmtId="0" fontId="1" fillId="17" borderId="3" xfId="0" applyFont="1" applyFill="1" applyBorder="1" applyAlignment="1">
      <alignment horizontal="center"/>
    </xf>
    <xf numFmtId="0" fontId="1" fillId="17" borderId="4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0" xfId="0" applyFont="1" applyBorder="1" applyAlignment="1"/>
    <xf numFmtId="168" fontId="0" fillId="0" borderId="19" xfId="2" applyNumberFormat="1" applyFont="1" applyBorder="1"/>
    <xf numFmtId="168" fontId="0" fillId="0" borderId="18" xfId="2" applyNumberFormat="1" applyFont="1" applyBorder="1"/>
    <xf numFmtId="168" fontId="0" fillId="0" borderId="20" xfId="2" applyNumberFormat="1" applyFont="1" applyBorder="1"/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165" fontId="0" fillId="7" borderId="19" xfId="1" applyNumberFormat="1" applyFont="1" applyFill="1" applyBorder="1"/>
    <xf numFmtId="0" fontId="1" fillId="0" borderId="1" xfId="0" applyFont="1" applyFill="1" applyBorder="1"/>
    <xf numFmtId="2" fontId="0" fillId="7" borderId="1" xfId="0" applyNumberFormat="1" applyFill="1" applyBorder="1"/>
    <xf numFmtId="0" fontId="1" fillId="13" borderId="19" xfId="0" applyFont="1" applyFill="1" applyBorder="1" applyAlignment="1">
      <alignment horizontal="center" vertical="center" wrapText="1"/>
    </xf>
    <xf numFmtId="0" fontId="1" fillId="13" borderId="18" xfId="0" applyFont="1" applyFill="1" applyBorder="1" applyAlignment="1">
      <alignment horizontal="center" vertical="center" wrapText="1"/>
    </xf>
    <xf numFmtId="0" fontId="1" fillId="13" borderId="20" xfId="0" applyFont="1" applyFill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9" fontId="1" fillId="12" borderId="2" xfId="0" applyNumberFormat="1" applyFont="1" applyFill="1" applyBorder="1" applyAlignment="1">
      <alignment horizontal="center"/>
    </xf>
    <xf numFmtId="9" fontId="1" fillId="12" borderId="3" xfId="0" applyNumberFormat="1" applyFont="1" applyFill="1" applyBorder="1" applyAlignment="1">
      <alignment horizontal="center"/>
    </xf>
    <xf numFmtId="9" fontId="1" fillId="12" borderId="4" xfId="0" applyNumberFormat="1" applyFont="1" applyFill="1" applyBorder="1" applyAlignment="1">
      <alignment horizontal="center"/>
    </xf>
    <xf numFmtId="165" fontId="1" fillId="13" borderId="19" xfId="0" applyNumberFormat="1" applyFont="1" applyFill="1" applyBorder="1" applyAlignment="1">
      <alignment horizontal="center"/>
    </xf>
    <xf numFmtId="165" fontId="1" fillId="13" borderId="18" xfId="0" applyNumberFormat="1" applyFont="1" applyFill="1" applyBorder="1" applyAlignment="1">
      <alignment horizontal="center"/>
    </xf>
    <xf numFmtId="165" fontId="1" fillId="13" borderId="20" xfId="0" applyNumberFormat="1" applyFont="1" applyFill="1" applyBorder="1" applyAlignment="1">
      <alignment horizont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66" fillId="8" borderId="30" xfId="0" applyFont="1" applyFill="1" applyBorder="1" applyAlignment="1">
      <alignment horizontal="left" vertical="center" wrapText="1"/>
    </xf>
    <xf numFmtId="0" fontId="66" fillId="8" borderId="30" xfId="0" applyFont="1" applyFill="1" applyBorder="1" applyAlignment="1">
      <alignment horizontal="right" vertical="center" wrapText="1"/>
    </xf>
    <xf numFmtId="0" fontId="66" fillId="8" borderId="30" xfId="0" applyFont="1" applyFill="1" applyBorder="1" applyAlignment="1">
      <alignment horizontal="center" vertical="center" wrapText="1"/>
    </xf>
    <xf numFmtId="14" fontId="67" fillId="9" borderId="30" xfId="0" applyNumberFormat="1" applyFont="1" applyFill="1" applyBorder="1" applyAlignment="1">
      <alignment horizontal="left" vertical="center" wrapText="1"/>
    </xf>
    <xf numFmtId="0" fontId="67" fillId="9" borderId="30" xfId="0" applyFont="1" applyFill="1" applyBorder="1" applyAlignment="1">
      <alignment horizontal="right" vertical="center" wrapText="1"/>
    </xf>
    <xf numFmtId="0" fontId="68" fillId="9" borderId="30" xfId="0" applyFont="1" applyFill="1" applyBorder="1" applyAlignment="1">
      <alignment horizontal="right" vertical="center"/>
    </xf>
    <xf numFmtId="0" fontId="67" fillId="9" borderId="30" xfId="0" applyFont="1" applyFill="1" applyBorder="1" applyAlignment="1">
      <alignment horizontal="center" vertical="center" wrapText="1"/>
    </xf>
    <xf numFmtId="0" fontId="67" fillId="9" borderId="30" xfId="0" applyFont="1" applyFill="1" applyBorder="1" applyAlignment="1">
      <alignment horizontal="left" vertical="center" wrapText="1"/>
    </xf>
    <xf numFmtId="2" fontId="69" fillId="9" borderId="1" xfId="0" applyNumberFormat="1" applyFont="1" applyFill="1" applyBorder="1" applyAlignment="1">
      <alignment horizontal="right" vertical="center" wrapText="1"/>
    </xf>
    <xf numFmtId="0" fontId="69" fillId="9" borderId="30" xfId="0" applyFont="1" applyFill="1" applyBorder="1" applyAlignment="1">
      <alignment horizontal="center" vertical="center" wrapText="1"/>
    </xf>
    <xf numFmtId="2" fontId="0" fillId="13" borderId="0" xfId="0" applyNumberFormat="1" applyFill="1" applyBorder="1" applyAlignment="1">
      <alignment horizontal="center"/>
    </xf>
    <xf numFmtId="2" fontId="65" fillId="18" borderId="0" xfId="0" applyNumberFormat="1" applyFont="1" applyFill="1" applyBorder="1" applyAlignment="1">
      <alignment horizontal="center"/>
    </xf>
    <xf numFmtId="0" fontId="0" fillId="18" borderId="0" xfId="0" applyFill="1"/>
    <xf numFmtId="0" fontId="0" fillId="13" borderId="0" xfId="0" applyFill="1"/>
    <xf numFmtId="2" fontId="1" fillId="0" borderId="15" xfId="0" applyNumberFormat="1" applyFont="1" applyBorder="1" applyAlignment="1">
      <alignment horizontal="center" vertical="center"/>
    </xf>
    <xf numFmtId="9" fontId="0" fillId="0" borderId="1" xfId="0" applyNumberFormat="1" applyFill="1" applyBorder="1"/>
  </cellXfs>
  <cellStyles count="6">
    <cellStyle name="Comma" xfId="2" builtinId="3"/>
    <cellStyle name="Comma 2 10" xfId="5" xr:uid="{00000000-0005-0000-0000-000001000000}"/>
    <cellStyle name="Normal" xfId="0" builtinId="0"/>
    <cellStyle name="Normal 2" xfId="3" xr:uid="{00000000-0005-0000-0000-000003000000}"/>
    <cellStyle name="Normal 2 2 10 10" xfId="4" xr:uid="{00000000-0005-0000-0000-000004000000}"/>
    <cellStyle name="Percent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515F3"/>
      <color rgb="FF52F86E"/>
      <color rgb="FFFF3300"/>
      <color rgb="FF4617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454929200728889"/>
          <c:y val="5.0925925925925923E-2"/>
          <c:w val="0.76026171489710281"/>
          <c:h val="0.74915135608048999"/>
        </c:manualLayout>
      </c:layout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'Hard Input'!$I$7:$I$1539</c:f>
              <c:strCache>
                <c:ptCount val="1533"/>
                <c:pt idx="0">
                  <c:v>16/5/2012</c:v>
                </c:pt>
                <c:pt idx="1">
                  <c:v>17/5/2012</c:v>
                </c:pt>
                <c:pt idx="2">
                  <c:v>18/5/2012</c:v>
                </c:pt>
                <c:pt idx="3">
                  <c:v>21/5/2012</c:v>
                </c:pt>
                <c:pt idx="4">
                  <c:v>22/5/2012</c:v>
                </c:pt>
                <c:pt idx="5">
                  <c:v>23/5/2012</c:v>
                </c:pt>
                <c:pt idx="6">
                  <c:v>24/5/2012</c:v>
                </c:pt>
                <c:pt idx="7">
                  <c:v>25/5/2012</c:v>
                </c:pt>
                <c:pt idx="8">
                  <c:v>28/5/2012</c:v>
                </c:pt>
                <c:pt idx="9">
                  <c:v>29/5/2012</c:v>
                </c:pt>
                <c:pt idx="10">
                  <c:v>30/5/2012</c:v>
                </c:pt>
                <c:pt idx="11">
                  <c:v>31/5/2012</c:v>
                </c:pt>
                <c:pt idx="12">
                  <c:v>1/6/2012</c:v>
                </c:pt>
                <c:pt idx="13">
                  <c:v>4/6/2012</c:v>
                </c:pt>
                <c:pt idx="14">
                  <c:v>5/6/2012</c:v>
                </c:pt>
                <c:pt idx="15">
                  <c:v>6/6/2012</c:v>
                </c:pt>
                <c:pt idx="16">
                  <c:v>7/6/2012</c:v>
                </c:pt>
                <c:pt idx="17">
                  <c:v>8/6/2012</c:v>
                </c:pt>
                <c:pt idx="18">
                  <c:v>11/6/2012</c:v>
                </c:pt>
                <c:pt idx="19">
                  <c:v>12/6/2012</c:v>
                </c:pt>
                <c:pt idx="20">
                  <c:v>13/6/2012</c:v>
                </c:pt>
                <c:pt idx="21">
                  <c:v>14/6/2012</c:v>
                </c:pt>
                <c:pt idx="22">
                  <c:v>15/6/2012</c:v>
                </c:pt>
                <c:pt idx="23">
                  <c:v>18/6/2012</c:v>
                </c:pt>
                <c:pt idx="24">
                  <c:v>19/6/2012</c:v>
                </c:pt>
                <c:pt idx="25">
                  <c:v>20/6/2012</c:v>
                </c:pt>
                <c:pt idx="26">
                  <c:v>21/6/2012</c:v>
                </c:pt>
                <c:pt idx="27">
                  <c:v>22/6/2012</c:v>
                </c:pt>
                <c:pt idx="28">
                  <c:v>25/6/2012</c:v>
                </c:pt>
                <c:pt idx="29">
                  <c:v>26/6/2012</c:v>
                </c:pt>
                <c:pt idx="30">
                  <c:v>27/6/2012</c:v>
                </c:pt>
                <c:pt idx="31">
                  <c:v>28/6/2012</c:v>
                </c:pt>
                <c:pt idx="32">
                  <c:v>29/6/2012</c:v>
                </c:pt>
                <c:pt idx="33">
                  <c:v>2/7/2012</c:v>
                </c:pt>
                <c:pt idx="34">
                  <c:v>3/7/2012</c:v>
                </c:pt>
                <c:pt idx="35">
                  <c:v>4/7/2012</c:v>
                </c:pt>
                <c:pt idx="36">
                  <c:v>5/7/2012</c:v>
                </c:pt>
                <c:pt idx="37">
                  <c:v>6/7/2012</c:v>
                </c:pt>
                <c:pt idx="38">
                  <c:v>9/7/2012</c:v>
                </c:pt>
                <c:pt idx="39">
                  <c:v>10/7/2012</c:v>
                </c:pt>
                <c:pt idx="40">
                  <c:v>11/7/2012</c:v>
                </c:pt>
                <c:pt idx="41">
                  <c:v>12/7/2012</c:v>
                </c:pt>
                <c:pt idx="42">
                  <c:v>13/7/2012</c:v>
                </c:pt>
                <c:pt idx="43">
                  <c:v>16/7/2012</c:v>
                </c:pt>
                <c:pt idx="44">
                  <c:v>17/7/2012</c:v>
                </c:pt>
                <c:pt idx="45">
                  <c:v>18/7/2012</c:v>
                </c:pt>
                <c:pt idx="46">
                  <c:v>19/7/2012</c:v>
                </c:pt>
                <c:pt idx="47">
                  <c:v>20/7/2012</c:v>
                </c:pt>
                <c:pt idx="48">
                  <c:v>23/7/2012</c:v>
                </c:pt>
                <c:pt idx="49">
                  <c:v>24/7/2012</c:v>
                </c:pt>
                <c:pt idx="50">
                  <c:v>25/7/2012</c:v>
                </c:pt>
                <c:pt idx="51">
                  <c:v>26/7/2012</c:v>
                </c:pt>
                <c:pt idx="52">
                  <c:v>27/7/2012</c:v>
                </c:pt>
                <c:pt idx="53">
                  <c:v>30/7/2012</c:v>
                </c:pt>
                <c:pt idx="54">
                  <c:v>31/7/2012</c:v>
                </c:pt>
                <c:pt idx="55">
                  <c:v>1/8/2012</c:v>
                </c:pt>
                <c:pt idx="56">
                  <c:v>2/8/2012</c:v>
                </c:pt>
                <c:pt idx="57">
                  <c:v>3/8/2012</c:v>
                </c:pt>
                <c:pt idx="58">
                  <c:v>6/8/2012</c:v>
                </c:pt>
                <c:pt idx="59">
                  <c:v>7/8/2012</c:v>
                </c:pt>
                <c:pt idx="60">
                  <c:v>8/8/2012</c:v>
                </c:pt>
                <c:pt idx="61">
                  <c:v>9/8/2012</c:v>
                </c:pt>
                <c:pt idx="62">
                  <c:v>10/8/2012</c:v>
                </c:pt>
                <c:pt idx="63">
                  <c:v>13/8/2012</c:v>
                </c:pt>
                <c:pt idx="64">
                  <c:v>14/8/2012</c:v>
                </c:pt>
                <c:pt idx="65">
                  <c:v>15/8/2012</c:v>
                </c:pt>
                <c:pt idx="66">
                  <c:v>16/8/2012</c:v>
                </c:pt>
                <c:pt idx="67">
                  <c:v>17/8/2012</c:v>
                </c:pt>
                <c:pt idx="68">
                  <c:v>22/8/2012</c:v>
                </c:pt>
                <c:pt idx="69">
                  <c:v>23/8/2012</c:v>
                </c:pt>
                <c:pt idx="70">
                  <c:v>24/8/2012</c:v>
                </c:pt>
                <c:pt idx="71">
                  <c:v>27/8/2012</c:v>
                </c:pt>
                <c:pt idx="72">
                  <c:v>28/8/2012</c:v>
                </c:pt>
                <c:pt idx="73">
                  <c:v>29/8/2012</c:v>
                </c:pt>
                <c:pt idx="74">
                  <c:v>30/8/2012</c:v>
                </c:pt>
                <c:pt idx="75">
                  <c:v>3/9/2012</c:v>
                </c:pt>
                <c:pt idx="76">
                  <c:v>4/9/2012</c:v>
                </c:pt>
                <c:pt idx="77">
                  <c:v>5/9/2012</c:v>
                </c:pt>
                <c:pt idx="78">
                  <c:v>6/9/2012</c:v>
                </c:pt>
                <c:pt idx="79">
                  <c:v>7/9/2012</c:v>
                </c:pt>
                <c:pt idx="80">
                  <c:v>10/9/2012</c:v>
                </c:pt>
                <c:pt idx="81">
                  <c:v>11/9/2012</c:v>
                </c:pt>
                <c:pt idx="82">
                  <c:v>12/9/2012</c:v>
                </c:pt>
                <c:pt idx="83">
                  <c:v>13/9/2012</c:v>
                </c:pt>
                <c:pt idx="84">
                  <c:v>14/9/2012</c:v>
                </c:pt>
                <c:pt idx="85">
                  <c:v>18/9/2012</c:v>
                </c:pt>
                <c:pt idx="86">
                  <c:v>19/9/2012</c:v>
                </c:pt>
                <c:pt idx="87">
                  <c:v>20/9/2012</c:v>
                </c:pt>
                <c:pt idx="88">
                  <c:v>21/9/2012</c:v>
                </c:pt>
                <c:pt idx="89">
                  <c:v>24/9/2012</c:v>
                </c:pt>
                <c:pt idx="90">
                  <c:v>25/9/2012</c:v>
                </c:pt>
                <c:pt idx="91">
                  <c:v>26/9/2012</c:v>
                </c:pt>
                <c:pt idx="92">
                  <c:v>27/9/2012</c:v>
                </c:pt>
                <c:pt idx="93">
                  <c:v>28/9/2012</c:v>
                </c:pt>
                <c:pt idx="94">
                  <c:v>1/10/2012</c:v>
                </c:pt>
                <c:pt idx="95">
                  <c:v>2/10/2012</c:v>
                </c:pt>
                <c:pt idx="96">
                  <c:v>3/10/2012</c:v>
                </c:pt>
                <c:pt idx="97">
                  <c:v>4/10/2012</c:v>
                </c:pt>
                <c:pt idx="98">
                  <c:v>5/10/2012</c:v>
                </c:pt>
                <c:pt idx="99">
                  <c:v>8/10/2012</c:v>
                </c:pt>
                <c:pt idx="100">
                  <c:v>9/10/2012</c:v>
                </c:pt>
                <c:pt idx="101">
                  <c:v>10/10/2012</c:v>
                </c:pt>
                <c:pt idx="102">
                  <c:v>11/10/2012</c:v>
                </c:pt>
                <c:pt idx="103">
                  <c:v>12/10/2012</c:v>
                </c:pt>
                <c:pt idx="104">
                  <c:v>15/10/2012</c:v>
                </c:pt>
                <c:pt idx="105">
                  <c:v>16/10/2012</c:v>
                </c:pt>
                <c:pt idx="106">
                  <c:v>17/10/2012</c:v>
                </c:pt>
                <c:pt idx="107">
                  <c:v>18/10/2012</c:v>
                </c:pt>
                <c:pt idx="108">
                  <c:v>19/10/2012</c:v>
                </c:pt>
                <c:pt idx="109">
                  <c:v>22/10/2012</c:v>
                </c:pt>
                <c:pt idx="110">
                  <c:v>23/10/2012</c:v>
                </c:pt>
                <c:pt idx="111">
                  <c:v>24/10/2012</c:v>
                </c:pt>
                <c:pt idx="112">
                  <c:v>25/10/2012</c:v>
                </c:pt>
                <c:pt idx="113">
                  <c:v>29/10/2012</c:v>
                </c:pt>
                <c:pt idx="114">
                  <c:v>30/10/2012</c:v>
                </c:pt>
                <c:pt idx="115">
                  <c:v>31/10/2012</c:v>
                </c:pt>
                <c:pt idx="116">
                  <c:v>1/11/2012</c:v>
                </c:pt>
                <c:pt idx="117">
                  <c:v>2/11/2012</c:v>
                </c:pt>
                <c:pt idx="118">
                  <c:v>5/11/2012</c:v>
                </c:pt>
                <c:pt idx="119">
                  <c:v>6/11/2012</c:v>
                </c:pt>
                <c:pt idx="120">
                  <c:v>7/11/2012</c:v>
                </c:pt>
                <c:pt idx="121">
                  <c:v>8/11/2012</c:v>
                </c:pt>
                <c:pt idx="122">
                  <c:v>9/11/2012</c:v>
                </c:pt>
                <c:pt idx="123">
                  <c:v>12/11/2012</c:v>
                </c:pt>
                <c:pt idx="124">
                  <c:v>14/11/2012</c:v>
                </c:pt>
                <c:pt idx="125">
                  <c:v>16/11/2012</c:v>
                </c:pt>
                <c:pt idx="126">
                  <c:v>19/11/2012</c:v>
                </c:pt>
                <c:pt idx="127">
                  <c:v>20/11/2012</c:v>
                </c:pt>
                <c:pt idx="128">
                  <c:v>21/11/2012</c:v>
                </c:pt>
                <c:pt idx="129">
                  <c:v>22/11/2012</c:v>
                </c:pt>
                <c:pt idx="130">
                  <c:v>23/11/2012</c:v>
                </c:pt>
                <c:pt idx="131">
                  <c:v>26/11/2012</c:v>
                </c:pt>
                <c:pt idx="132">
                  <c:v>27/11/2012</c:v>
                </c:pt>
                <c:pt idx="133">
                  <c:v>28/11/2012</c:v>
                </c:pt>
                <c:pt idx="134">
                  <c:v>29/11/2012</c:v>
                </c:pt>
                <c:pt idx="135">
                  <c:v>30/11/2012</c:v>
                </c:pt>
                <c:pt idx="136">
                  <c:v>3/12/2012</c:v>
                </c:pt>
                <c:pt idx="137">
                  <c:v>4/12/2012</c:v>
                </c:pt>
                <c:pt idx="138">
                  <c:v>5/12/2012</c:v>
                </c:pt>
                <c:pt idx="139">
                  <c:v>6/12/2012</c:v>
                </c:pt>
                <c:pt idx="140">
                  <c:v>7/12/2012</c:v>
                </c:pt>
                <c:pt idx="141">
                  <c:v>10/12/2012</c:v>
                </c:pt>
                <c:pt idx="142">
                  <c:v>11/12/2012</c:v>
                </c:pt>
                <c:pt idx="143">
                  <c:v>12/12/2012</c:v>
                </c:pt>
                <c:pt idx="144">
                  <c:v>13/12/2012</c:v>
                </c:pt>
                <c:pt idx="145">
                  <c:v>14/12/2012</c:v>
                </c:pt>
                <c:pt idx="146">
                  <c:v>17/12/2012</c:v>
                </c:pt>
                <c:pt idx="147">
                  <c:v>18/12/2012</c:v>
                </c:pt>
                <c:pt idx="148">
                  <c:v>19/12/2012</c:v>
                </c:pt>
                <c:pt idx="149">
                  <c:v>20/12/2012</c:v>
                </c:pt>
                <c:pt idx="150">
                  <c:v>21/12/2012</c:v>
                </c:pt>
                <c:pt idx="151">
                  <c:v>24/12/2012</c:v>
                </c:pt>
                <c:pt idx="152">
                  <c:v>26/12/2012</c:v>
                </c:pt>
                <c:pt idx="153">
                  <c:v>27/12/2012</c:v>
                </c:pt>
                <c:pt idx="154">
                  <c:v>28/12/2012</c:v>
                </c:pt>
                <c:pt idx="155">
                  <c:v>31/12/2012</c:v>
                </c:pt>
                <c:pt idx="156">
                  <c:v>2/1/2013</c:v>
                </c:pt>
                <c:pt idx="157">
                  <c:v>3/1/2013</c:v>
                </c:pt>
                <c:pt idx="158">
                  <c:v>4/1/2013</c:v>
                </c:pt>
                <c:pt idx="159">
                  <c:v>7/1/2013</c:v>
                </c:pt>
                <c:pt idx="160">
                  <c:v>8/1/2013</c:v>
                </c:pt>
                <c:pt idx="161">
                  <c:v>9/1/2013</c:v>
                </c:pt>
                <c:pt idx="162">
                  <c:v>10/1/2013</c:v>
                </c:pt>
                <c:pt idx="163">
                  <c:v>11/1/2013</c:v>
                </c:pt>
                <c:pt idx="164">
                  <c:v>14/1/2013</c:v>
                </c:pt>
                <c:pt idx="165">
                  <c:v>15/1/2013</c:v>
                </c:pt>
                <c:pt idx="166">
                  <c:v>16/1/2013</c:v>
                </c:pt>
                <c:pt idx="167">
                  <c:v>17/1/2013</c:v>
                </c:pt>
                <c:pt idx="168">
                  <c:v>18/1/2013</c:v>
                </c:pt>
                <c:pt idx="169">
                  <c:v>21/1/2013</c:v>
                </c:pt>
                <c:pt idx="170">
                  <c:v>22/1/2013</c:v>
                </c:pt>
                <c:pt idx="171">
                  <c:v>23/1/2013</c:v>
                </c:pt>
                <c:pt idx="172">
                  <c:v>25/1/2013</c:v>
                </c:pt>
                <c:pt idx="173">
                  <c:v>29/1/2013</c:v>
                </c:pt>
                <c:pt idx="174">
                  <c:v>30/1/2013</c:v>
                </c:pt>
                <c:pt idx="175">
                  <c:v>31/1/2013</c:v>
                </c:pt>
                <c:pt idx="176">
                  <c:v>4/2/2013</c:v>
                </c:pt>
                <c:pt idx="177">
                  <c:v>5/2/2013</c:v>
                </c:pt>
                <c:pt idx="178">
                  <c:v>6/2/2013</c:v>
                </c:pt>
                <c:pt idx="179">
                  <c:v>7/2/2013</c:v>
                </c:pt>
                <c:pt idx="180">
                  <c:v>8/2/2013</c:v>
                </c:pt>
                <c:pt idx="181">
                  <c:v>13/2/2013</c:v>
                </c:pt>
                <c:pt idx="182">
                  <c:v>14/2/2013</c:v>
                </c:pt>
                <c:pt idx="183">
                  <c:v>15/2/2013</c:v>
                </c:pt>
                <c:pt idx="184">
                  <c:v>18/2/2013</c:v>
                </c:pt>
                <c:pt idx="185">
                  <c:v>19/2/2013</c:v>
                </c:pt>
                <c:pt idx="186">
                  <c:v>20/2/2013</c:v>
                </c:pt>
                <c:pt idx="187">
                  <c:v>21/2/2013</c:v>
                </c:pt>
                <c:pt idx="188">
                  <c:v>22/2/2013</c:v>
                </c:pt>
                <c:pt idx="189">
                  <c:v>25/2/2013</c:v>
                </c:pt>
                <c:pt idx="190">
                  <c:v>26/2/2013</c:v>
                </c:pt>
                <c:pt idx="191">
                  <c:v>27/2/2013</c:v>
                </c:pt>
                <c:pt idx="192">
                  <c:v>28/2/2013</c:v>
                </c:pt>
                <c:pt idx="193">
                  <c:v>1/3/2013</c:v>
                </c:pt>
                <c:pt idx="194">
                  <c:v>4/3/2013</c:v>
                </c:pt>
                <c:pt idx="195">
                  <c:v>5/3/2013</c:v>
                </c:pt>
                <c:pt idx="196">
                  <c:v>6/3/2013</c:v>
                </c:pt>
                <c:pt idx="197">
                  <c:v>7/3/2013</c:v>
                </c:pt>
                <c:pt idx="198">
                  <c:v>8/3/2013</c:v>
                </c:pt>
                <c:pt idx="199">
                  <c:v>11/3/2013</c:v>
                </c:pt>
                <c:pt idx="200">
                  <c:v>12/3/2013</c:v>
                </c:pt>
                <c:pt idx="201">
                  <c:v>13/3/2013</c:v>
                </c:pt>
                <c:pt idx="202">
                  <c:v>14/3/2013</c:v>
                </c:pt>
                <c:pt idx="203">
                  <c:v>15/3/2013</c:v>
                </c:pt>
                <c:pt idx="204">
                  <c:v>18/3/2013</c:v>
                </c:pt>
                <c:pt idx="205">
                  <c:v>19/3/2013</c:v>
                </c:pt>
                <c:pt idx="206">
                  <c:v>20/3/2013</c:v>
                </c:pt>
                <c:pt idx="207">
                  <c:v>21/3/2013</c:v>
                </c:pt>
                <c:pt idx="208">
                  <c:v>22/3/2013</c:v>
                </c:pt>
                <c:pt idx="209">
                  <c:v>25/3/2013</c:v>
                </c:pt>
                <c:pt idx="210">
                  <c:v>26/3/2013</c:v>
                </c:pt>
                <c:pt idx="211">
                  <c:v>27/3/2013</c:v>
                </c:pt>
                <c:pt idx="212">
                  <c:v>28/3/2013</c:v>
                </c:pt>
                <c:pt idx="213">
                  <c:v>29/3/2013</c:v>
                </c:pt>
                <c:pt idx="214">
                  <c:v>1/4/2013</c:v>
                </c:pt>
                <c:pt idx="215">
                  <c:v>2/4/2013</c:v>
                </c:pt>
                <c:pt idx="216">
                  <c:v>3/4/2013</c:v>
                </c:pt>
                <c:pt idx="217">
                  <c:v>4/4/2013</c:v>
                </c:pt>
                <c:pt idx="218">
                  <c:v>5/4/2013</c:v>
                </c:pt>
                <c:pt idx="219">
                  <c:v>8/4/2013</c:v>
                </c:pt>
                <c:pt idx="220">
                  <c:v>9/4/2013</c:v>
                </c:pt>
                <c:pt idx="221">
                  <c:v>10/4/2013</c:v>
                </c:pt>
                <c:pt idx="222">
                  <c:v>11/4/2013</c:v>
                </c:pt>
                <c:pt idx="223">
                  <c:v>12/4/2013</c:v>
                </c:pt>
                <c:pt idx="224">
                  <c:v>15/4/2013</c:v>
                </c:pt>
                <c:pt idx="225">
                  <c:v>16/4/2013</c:v>
                </c:pt>
                <c:pt idx="226">
                  <c:v>17/4/2013</c:v>
                </c:pt>
                <c:pt idx="227">
                  <c:v>18/4/2013</c:v>
                </c:pt>
                <c:pt idx="228">
                  <c:v>19/4/2013</c:v>
                </c:pt>
                <c:pt idx="229">
                  <c:v>22/4/2013</c:v>
                </c:pt>
                <c:pt idx="230">
                  <c:v>23/4/2013</c:v>
                </c:pt>
                <c:pt idx="231">
                  <c:v>24/4/2013</c:v>
                </c:pt>
                <c:pt idx="232">
                  <c:v>25/4/2013</c:v>
                </c:pt>
                <c:pt idx="233">
                  <c:v>26/4/2013</c:v>
                </c:pt>
                <c:pt idx="234">
                  <c:v>29/4/2013</c:v>
                </c:pt>
                <c:pt idx="235">
                  <c:v>30/4/2013</c:v>
                </c:pt>
                <c:pt idx="236">
                  <c:v>2/5/2013</c:v>
                </c:pt>
                <c:pt idx="237">
                  <c:v>3/5/2013</c:v>
                </c:pt>
                <c:pt idx="238">
                  <c:v>6/5/2013</c:v>
                </c:pt>
                <c:pt idx="239">
                  <c:v>7/5/2013</c:v>
                </c:pt>
                <c:pt idx="240">
                  <c:v>8/5/2013</c:v>
                </c:pt>
                <c:pt idx="241">
                  <c:v>9/5/2013</c:v>
                </c:pt>
                <c:pt idx="242">
                  <c:v>10/5/2013</c:v>
                </c:pt>
                <c:pt idx="243">
                  <c:v>13/5/2013</c:v>
                </c:pt>
                <c:pt idx="244">
                  <c:v>14/5/2013</c:v>
                </c:pt>
                <c:pt idx="245">
                  <c:v>15/5/2013</c:v>
                </c:pt>
                <c:pt idx="246">
                  <c:v>16/5/2013</c:v>
                </c:pt>
                <c:pt idx="247">
                  <c:v>17/5/2013</c:v>
                </c:pt>
                <c:pt idx="248">
                  <c:v>20/5/2013</c:v>
                </c:pt>
                <c:pt idx="249">
                  <c:v>21/5/2013</c:v>
                </c:pt>
                <c:pt idx="250">
                  <c:v>22/5/2013</c:v>
                </c:pt>
                <c:pt idx="251">
                  <c:v>23/5/2013</c:v>
                </c:pt>
                <c:pt idx="252">
                  <c:v>27/5/2013</c:v>
                </c:pt>
                <c:pt idx="253">
                  <c:v>28/5/2013</c:v>
                </c:pt>
                <c:pt idx="254">
                  <c:v>29/5/2013</c:v>
                </c:pt>
                <c:pt idx="255">
                  <c:v>30/5/2013</c:v>
                </c:pt>
                <c:pt idx="256">
                  <c:v>31/5/2013</c:v>
                </c:pt>
                <c:pt idx="257">
                  <c:v>3/6/2013</c:v>
                </c:pt>
                <c:pt idx="258">
                  <c:v>4/6/2013</c:v>
                </c:pt>
                <c:pt idx="259">
                  <c:v>5/6/2013</c:v>
                </c:pt>
                <c:pt idx="260">
                  <c:v>6/6/2013</c:v>
                </c:pt>
                <c:pt idx="261">
                  <c:v>7/6/2013</c:v>
                </c:pt>
                <c:pt idx="262">
                  <c:v>10/6/2013</c:v>
                </c:pt>
                <c:pt idx="263">
                  <c:v>11/6/2013</c:v>
                </c:pt>
                <c:pt idx="264">
                  <c:v>12/6/2013</c:v>
                </c:pt>
                <c:pt idx="265">
                  <c:v>13/6/2013</c:v>
                </c:pt>
                <c:pt idx="266">
                  <c:v>14/6/2013</c:v>
                </c:pt>
                <c:pt idx="267">
                  <c:v>17/6/2013</c:v>
                </c:pt>
                <c:pt idx="268">
                  <c:v>18/6/2013</c:v>
                </c:pt>
                <c:pt idx="269">
                  <c:v>19/6/2013</c:v>
                </c:pt>
                <c:pt idx="270">
                  <c:v>20/6/2013</c:v>
                </c:pt>
                <c:pt idx="271">
                  <c:v>21/6/2013</c:v>
                </c:pt>
                <c:pt idx="272">
                  <c:v>24/6/2013</c:v>
                </c:pt>
                <c:pt idx="273">
                  <c:v>25/6/2013</c:v>
                </c:pt>
                <c:pt idx="274">
                  <c:v>26/6/2013</c:v>
                </c:pt>
                <c:pt idx="275">
                  <c:v>27/6/2013</c:v>
                </c:pt>
                <c:pt idx="276">
                  <c:v>28/6/2013</c:v>
                </c:pt>
                <c:pt idx="277">
                  <c:v>1/7/2013</c:v>
                </c:pt>
                <c:pt idx="278">
                  <c:v>2/7/2013</c:v>
                </c:pt>
                <c:pt idx="279">
                  <c:v>3/7/2013</c:v>
                </c:pt>
                <c:pt idx="280">
                  <c:v>4/7/2013</c:v>
                </c:pt>
                <c:pt idx="281">
                  <c:v>5/7/2013</c:v>
                </c:pt>
                <c:pt idx="282">
                  <c:v>8/7/2013</c:v>
                </c:pt>
                <c:pt idx="283">
                  <c:v>9/7/2013</c:v>
                </c:pt>
                <c:pt idx="284">
                  <c:v>10/7/2013</c:v>
                </c:pt>
                <c:pt idx="285">
                  <c:v>11/7/2013</c:v>
                </c:pt>
                <c:pt idx="286">
                  <c:v>12/7/2013</c:v>
                </c:pt>
                <c:pt idx="287">
                  <c:v>15/7/2013</c:v>
                </c:pt>
                <c:pt idx="288">
                  <c:v>16/7/2013</c:v>
                </c:pt>
                <c:pt idx="289">
                  <c:v>17/7/2013</c:v>
                </c:pt>
                <c:pt idx="290">
                  <c:v>18/7/2013</c:v>
                </c:pt>
                <c:pt idx="291">
                  <c:v>19/7/2013</c:v>
                </c:pt>
                <c:pt idx="292">
                  <c:v>22/7/2013</c:v>
                </c:pt>
                <c:pt idx="293">
                  <c:v>23/7/2013</c:v>
                </c:pt>
                <c:pt idx="294">
                  <c:v>24/7/2013</c:v>
                </c:pt>
                <c:pt idx="295">
                  <c:v>25/7/2013</c:v>
                </c:pt>
                <c:pt idx="296">
                  <c:v>26/7/2013</c:v>
                </c:pt>
                <c:pt idx="297">
                  <c:v>29/7/2013</c:v>
                </c:pt>
                <c:pt idx="298">
                  <c:v>30/7/2013</c:v>
                </c:pt>
                <c:pt idx="299">
                  <c:v>31/7/2013</c:v>
                </c:pt>
                <c:pt idx="300">
                  <c:v>1/8/2013</c:v>
                </c:pt>
                <c:pt idx="301">
                  <c:v>2/8/2013</c:v>
                </c:pt>
                <c:pt idx="302">
                  <c:v>5/8/2013</c:v>
                </c:pt>
                <c:pt idx="303">
                  <c:v>6/8/2013</c:v>
                </c:pt>
                <c:pt idx="304">
                  <c:v>12/8/2013</c:v>
                </c:pt>
                <c:pt idx="305">
                  <c:v>13/8/2013</c:v>
                </c:pt>
                <c:pt idx="306">
                  <c:v>14/8/2013</c:v>
                </c:pt>
                <c:pt idx="307">
                  <c:v>15/8/2013</c:v>
                </c:pt>
                <c:pt idx="308">
                  <c:v>16/8/2013</c:v>
                </c:pt>
                <c:pt idx="309">
                  <c:v>19/8/2013</c:v>
                </c:pt>
                <c:pt idx="310">
                  <c:v>20/8/2013</c:v>
                </c:pt>
                <c:pt idx="311">
                  <c:v>21/8/2013</c:v>
                </c:pt>
                <c:pt idx="312">
                  <c:v>22/8/2013</c:v>
                </c:pt>
                <c:pt idx="313">
                  <c:v>23/8/2013</c:v>
                </c:pt>
                <c:pt idx="314">
                  <c:v>26/8/2013</c:v>
                </c:pt>
                <c:pt idx="315">
                  <c:v>27/8/2013</c:v>
                </c:pt>
                <c:pt idx="316">
                  <c:v>28/8/2013</c:v>
                </c:pt>
                <c:pt idx="317">
                  <c:v>29/8/2013</c:v>
                </c:pt>
                <c:pt idx="318">
                  <c:v>30/8/2013</c:v>
                </c:pt>
                <c:pt idx="319">
                  <c:v>2/9/2013</c:v>
                </c:pt>
                <c:pt idx="320">
                  <c:v>3/9/2013</c:v>
                </c:pt>
                <c:pt idx="321">
                  <c:v>4/9/2013</c:v>
                </c:pt>
                <c:pt idx="322">
                  <c:v>5/9/2013</c:v>
                </c:pt>
                <c:pt idx="323">
                  <c:v>6/9/2013</c:v>
                </c:pt>
                <c:pt idx="324">
                  <c:v>9/9/2013</c:v>
                </c:pt>
                <c:pt idx="325">
                  <c:v>10/9/2013</c:v>
                </c:pt>
                <c:pt idx="326">
                  <c:v>11/9/2013</c:v>
                </c:pt>
                <c:pt idx="327">
                  <c:v>12/9/2013</c:v>
                </c:pt>
                <c:pt idx="328">
                  <c:v>13/9/2013</c:v>
                </c:pt>
                <c:pt idx="329">
                  <c:v>17/9/2013</c:v>
                </c:pt>
                <c:pt idx="330">
                  <c:v>18/9/2013</c:v>
                </c:pt>
                <c:pt idx="331">
                  <c:v>19/9/2013</c:v>
                </c:pt>
                <c:pt idx="332">
                  <c:v>20/9/2013</c:v>
                </c:pt>
                <c:pt idx="333">
                  <c:v>23/9/2013</c:v>
                </c:pt>
                <c:pt idx="334">
                  <c:v>24/9/2013</c:v>
                </c:pt>
                <c:pt idx="335">
                  <c:v>25/9/2013</c:v>
                </c:pt>
                <c:pt idx="336">
                  <c:v>26/9/2013</c:v>
                </c:pt>
                <c:pt idx="337">
                  <c:v>27/9/2013</c:v>
                </c:pt>
                <c:pt idx="338">
                  <c:v>30/9/2013</c:v>
                </c:pt>
                <c:pt idx="339">
                  <c:v>1/10/2013</c:v>
                </c:pt>
                <c:pt idx="340">
                  <c:v>2/10/2013</c:v>
                </c:pt>
                <c:pt idx="341">
                  <c:v>3/10/2013</c:v>
                </c:pt>
                <c:pt idx="342">
                  <c:v>4/10/2013</c:v>
                </c:pt>
                <c:pt idx="343">
                  <c:v>7/10/2013</c:v>
                </c:pt>
                <c:pt idx="344">
                  <c:v>8/10/2013</c:v>
                </c:pt>
                <c:pt idx="345">
                  <c:v>9/10/2013</c:v>
                </c:pt>
                <c:pt idx="346">
                  <c:v>10/10/2013</c:v>
                </c:pt>
                <c:pt idx="347">
                  <c:v>11/10/2013</c:v>
                </c:pt>
                <c:pt idx="348">
                  <c:v>14/10/2013</c:v>
                </c:pt>
                <c:pt idx="349">
                  <c:v>16/10/2013</c:v>
                </c:pt>
                <c:pt idx="350">
                  <c:v>17/10/2013</c:v>
                </c:pt>
                <c:pt idx="351">
                  <c:v>18/10/2013</c:v>
                </c:pt>
                <c:pt idx="352">
                  <c:v>21/10/2013</c:v>
                </c:pt>
                <c:pt idx="353">
                  <c:v>22/10/2013</c:v>
                </c:pt>
                <c:pt idx="354">
                  <c:v>23/10/2013</c:v>
                </c:pt>
                <c:pt idx="355">
                  <c:v>24/10/2013</c:v>
                </c:pt>
                <c:pt idx="356">
                  <c:v>25/10/2013</c:v>
                </c:pt>
                <c:pt idx="357">
                  <c:v>28/10/2013</c:v>
                </c:pt>
                <c:pt idx="358">
                  <c:v>29/10/2013</c:v>
                </c:pt>
                <c:pt idx="359">
                  <c:v>30/10/2013</c:v>
                </c:pt>
                <c:pt idx="360">
                  <c:v>31/10/2013</c:v>
                </c:pt>
                <c:pt idx="361">
                  <c:v>1/11/2013</c:v>
                </c:pt>
                <c:pt idx="362">
                  <c:v>4/11/2013</c:v>
                </c:pt>
                <c:pt idx="363">
                  <c:v>6/11/2013</c:v>
                </c:pt>
                <c:pt idx="364">
                  <c:v>7/11/2013</c:v>
                </c:pt>
                <c:pt idx="365">
                  <c:v>8/11/2013</c:v>
                </c:pt>
                <c:pt idx="366">
                  <c:v>11/11/2013</c:v>
                </c:pt>
                <c:pt idx="367">
                  <c:v>12/11/2013</c:v>
                </c:pt>
                <c:pt idx="368">
                  <c:v>13/11/2013</c:v>
                </c:pt>
                <c:pt idx="369">
                  <c:v>14/11/2013</c:v>
                </c:pt>
                <c:pt idx="370">
                  <c:v>15/11/2013</c:v>
                </c:pt>
                <c:pt idx="371">
                  <c:v>18/11/2013</c:v>
                </c:pt>
                <c:pt idx="372">
                  <c:v>19/11/2013</c:v>
                </c:pt>
                <c:pt idx="373">
                  <c:v>20/11/2013</c:v>
                </c:pt>
                <c:pt idx="374">
                  <c:v>21/11/2013</c:v>
                </c:pt>
                <c:pt idx="375">
                  <c:v>22/11/2013</c:v>
                </c:pt>
                <c:pt idx="376">
                  <c:v>25/11/2013</c:v>
                </c:pt>
                <c:pt idx="377">
                  <c:v>26/11/2013</c:v>
                </c:pt>
                <c:pt idx="378">
                  <c:v>27/11/2013</c:v>
                </c:pt>
                <c:pt idx="379">
                  <c:v>28/11/2013</c:v>
                </c:pt>
                <c:pt idx="380">
                  <c:v>29/11/2013</c:v>
                </c:pt>
                <c:pt idx="381">
                  <c:v>2/12/2013</c:v>
                </c:pt>
                <c:pt idx="382">
                  <c:v>3/12/2013</c:v>
                </c:pt>
                <c:pt idx="383">
                  <c:v>4/12/2013</c:v>
                </c:pt>
                <c:pt idx="384">
                  <c:v>5/12/2013</c:v>
                </c:pt>
                <c:pt idx="385">
                  <c:v>6/12/2013</c:v>
                </c:pt>
                <c:pt idx="386">
                  <c:v>9/12/2013</c:v>
                </c:pt>
                <c:pt idx="387">
                  <c:v>10/12/2013</c:v>
                </c:pt>
                <c:pt idx="388">
                  <c:v>11/12/2013</c:v>
                </c:pt>
                <c:pt idx="389">
                  <c:v>12/12/2013</c:v>
                </c:pt>
                <c:pt idx="390">
                  <c:v>13/12/2013</c:v>
                </c:pt>
                <c:pt idx="391">
                  <c:v>16/12/2013</c:v>
                </c:pt>
                <c:pt idx="392">
                  <c:v>17/12/2013</c:v>
                </c:pt>
                <c:pt idx="393">
                  <c:v>18/12/2013</c:v>
                </c:pt>
                <c:pt idx="394">
                  <c:v>19/12/2013</c:v>
                </c:pt>
                <c:pt idx="395">
                  <c:v>20/12/2013</c:v>
                </c:pt>
                <c:pt idx="396">
                  <c:v>23/12/2013</c:v>
                </c:pt>
                <c:pt idx="397">
                  <c:v>24/12/2013</c:v>
                </c:pt>
                <c:pt idx="398">
                  <c:v>26/12/2013</c:v>
                </c:pt>
                <c:pt idx="399">
                  <c:v>27/12/2013</c:v>
                </c:pt>
                <c:pt idx="400">
                  <c:v>30/12/2013</c:v>
                </c:pt>
                <c:pt idx="401">
                  <c:v>31/12/2013</c:v>
                </c:pt>
                <c:pt idx="402">
                  <c:v>2/1/2014</c:v>
                </c:pt>
                <c:pt idx="403">
                  <c:v>3/1/2014</c:v>
                </c:pt>
                <c:pt idx="404">
                  <c:v>6/1/2014</c:v>
                </c:pt>
                <c:pt idx="405">
                  <c:v>7/1/2014</c:v>
                </c:pt>
                <c:pt idx="406">
                  <c:v>8/1/2014</c:v>
                </c:pt>
                <c:pt idx="407">
                  <c:v>9/1/2014</c:v>
                </c:pt>
                <c:pt idx="408">
                  <c:v>10/1/2014</c:v>
                </c:pt>
                <c:pt idx="409">
                  <c:v>13/1/2014</c:v>
                </c:pt>
                <c:pt idx="410">
                  <c:v>15/1/2014</c:v>
                </c:pt>
                <c:pt idx="411">
                  <c:v>16/1/2014</c:v>
                </c:pt>
                <c:pt idx="412">
                  <c:v>20/1/2014</c:v>
                </c:pt>
                <c:pt idx="413">
                  <c:v>21/1/2014</c:v>
                </c:pt>
                <c:pt idx="414">
                  <c:v>22/1/2014</c:v>
                </c:pt>
                <c:pt idx="415">
                  <c:v>23/1/2014</c:v>
                </c:pt>
                <c:pt idx="416">
                  <c:v>24/1/2014</c:v>
                </c:pt>
                <c:pt idx="417">
                  <c:v>27/1/2014</c:v>
                </c:pt>
                <c:pt idx="418">
                  <c:v>28/1/2014</c:v>
                </c:pt>
                <c:pt idx="419">
                  <c:v>29/1/2014</c:v>
                </c:pt>
                <c:pt idx="420">
                  <c:v>30/1/2014</c:v>
                </c:pt>
                <c:pt idx="421">
                  <c:v>3/2/2014</c:v>
                </c:pt>
                <c:pt idx="422">
                  <c:v>4/2/2014</c:v>
                </c:pt>
                <c:pt idx="423">
                  <c:v>5/2/2014</c:v>
                </c:pt>
                <c:pt idx="424">
                  <c:v>6/2/2014</c:v>
                </c:pt>
                <c:pt idx="425">
                  <c:v>7/2/2014</c:v>
                </c:pt>
                <c:pt idx="426">
                  <c:v>10/2/2014</c:v>
                </c:pt>
                <c:pt idx="427">
                  <c:v>11/2/2014</c:v>
                </c:pt>
                <c:pt idx="428">
                  <c:v>12/2/2014</c:v>
                </c:pt>
                <c:pt idx="429">
                  <c:v>13/2/2014</c:v>
                </c:pt>
                <c:pt idx="430">
                  <c:v>14/2/2014</c:v>
                </c:pt>
                <c:pt idx="431">
                  <c:v>17/2/2014</c:v>
                </c:pt>
                <c:pt idx="432">
                  <c:v>18/2/2014</c:v>
                </c:pt>
                <c:pt idx="433">
                  <c:v>19/2/2014</c:v>
                </c:pt>
                <c:pt idx="434">
                  <c:v>20/2/2014</c:v>
                </c:pt>
                <c:pt idx="435">
                  <c:v>21/2/2014</c:v>
                </c:pt>
                <c:pt idx="436">
                  <c:v>24/2/2014</c:v>
                </c:pt>
                <c:pt idx="437">
                  <c:v>25/2/2014</c:v>
                </c:pt>
                <c:pt idx="438">
                  <c:v>26/2/2014</c:v>
                </c:pt>
                <c:pt idx="439">
                  <c:v>27/2/2014</c:v>
                </c:pt>
                <c:pt idx="440">
                  <c:v>28/2/2014</c:v>
                </c:pt>
                <c:pt idx="441">
                  <c:v>3/3/2014</c:v>
                </c:pt>
                <c:pt idx="442">
                  <c:v>4/3/2014</c:v>
                </c:pt>
                <c:pt idx="443">
                  <c:v>5/3/2014</c:v>
                </c:pt>
                <c:pt idx="444">
                  <c:v>6/3/2014</c:v>
                </c:pt>
                <c:pt idx="445">
                  <c:v>7/3/2014</c:v>
                </c:pt>
                <c:pt idx="446">
                  <c:v>10/3/2014</c:v>
                </c:pt>
                <c:pt idx="447">
                  <c:v>11/3/2014</c:v>
                </c:pt>
                <c:pt idx="448">
                  <c:v>12/3/2014</c:v>
                </c:pt>
                <c:pt idx="449">
                  <c:v>13/3/2014</c:v>
                </c:pt>
                <c:pt idx="450">
                  <c:v>14/3/2014</c:v>
                </c:pt>
                <c:pt idx="451">
                  <c:v>17/3/2014</c:v>
                </c:pt>
                <c:pt idx="452">
                  <c:v>18/3/2014</c:v>
                </c:pt>
                <c:pt idx="453">
                  <c:v>19/3/2014</c:v>
                </c:pt>
                <c:pt idx="454">
                  <c:v>20/3/2014</c:v>
                </c:pt>
                <c:pt idx="455">
                  <c:v>21/3/2014</c:v>
                </c:pt>
                <c:pt idx="456">
                  <c:v>24/3/2014</c:v>
                </c:pt>
                <c:pt idx="457">
                  <c:v>25/3/2014</c:v>
                </c:pt>
                <c:pt idx="458">
                  <c:v>26/3/2014</c:v>
                </c:pt>
                <c:pt idx="459">
                  <c:v>27/3/2014</c:v>
                </c:pt>
                <c:pt idx="460">
                  <c:v>28/3/2014</c:v>
                </c:pt>
                <c:pt idx="461">
                  <c:v>31/3/2014</c:v>
                </c:pt>
                <c:pt idx="462">
                  <c:v>1/4/2014</c:v>
                </c:pt>
                <c:pt idx="463">
                  <c:v>2/4/2014</c:v>
                </c:pt>
                <c:pt idx="464">
                  <c:v>3/4/2014</c:v>
                </c:pt>
                <c:pt idx="465">
                  <c:v>4/4/2014</c:v>
                </c:pt>
                <c:pt idx="466">
                  <c:v>7/4/2014</c:v>
                </c:pt>
                <c:pt idx="467">
                  <c:v>8/4/2014</c:v>
                </c:pt>
                <c:pt idx="468">
                  <c:v>9/4/2014</c:v>
                </c:pt>
                <c:pt idx="469">
                  <c:v>10/4/2014</c:v>
                </c:pt>
                <c:pt idx="470">
                  <c:v>11/4/2014</c:v>
                </c:pt>
                <c:pt idx="471">
                  <c:v>14/4/2014</c:v>
                </c:pt>
                <c:pt idx="472">
                  <c:v>15/4/2014</c:v>
                </c:pt>
                <c:pt idx="473">
                  <c:v>16/4/2014</c:v>
                </c:pt>
                <c:pt idx="474">
                  <c:v>17/4/2014</c:v>
                </c:pt>
                <c:pt idx="475">
                  <c:v>18/4/2014</c:v>
                </c:pt>
                <c:pt idx="476">
                  <c:v>21/4/2014</c:v>
                </c:pt>
                <c:pt idx="477">
                  <c:v>22/4/2014</c:v>
                </c:pt>
                <c:pt idx="478">
                  <c:v>23/4/2014</c:v>
                </c:pt>
                <c:pt idx="479">
                  <c:v>24/4/2014</c:v>
                </c:pt>
                <c:pt idx="480">
                  <c:v>25/4/2014</c:v>
                </c:pt>
                <c:pt idx="481">
                  <c:v>28/4/2014</c:v>
                </c:pt>
                <c:pt idx="482">
                  <c:v>29/4/2014</c:v>
                </c:pt>
                <c:pt idx="483">
                  <c:v>30/4/2014</c:v>
                </c:pt>
                <c:pt idx="484">
                  <c:v>2/5/2014</c:v>
                </c:pt>
                <c:pt idx="485">
                  <c:v>5/5/2014</c:v>
                </c:pt>
                <c:pt idx="486">
                  <c:v>6/5/2014</c:v>
                </c:pt>
                <c:pt idx="487">
                  <c:v>7/5/2014</c:v>
                </c:pt>
                <c:pt idx="488">
                  <c:v>8/5/2014</c:v>
                </c:pt>
                <c:pt idx="489">
                  <c:v>9/5/2014</c:v>
                </c:pt>
                <c:pt idx="490">
                  <c:v>12/5/2014</c:v>
                </c:pt>
                <c:pt idx="491">
                  <c:v>14/5/2014</c:v>
                </c:pt>
                <c:pt idx="492">
                  <c:v>15/5/2014</c:v>
                </c:pt>
                <c:pt idx="493">
                  <c:v>16/5/2014</c:v>
                </c:pt>
                <c:pt idx="494">
                  <c:v>19/5/2014</c:v>
                </c:pt>
                <c:pt idx="495">
                  <c:v>20/5/2014</c:v>
                </c:pt>
                <c:pt idx="496">
                  <c:v>21/5/2014</c:v>
                </c:pt>
                <c:pt idx="497">
                  <c:v>22/5/2014</c:v>
                </c:pt>
                <c:pt idx="498">
                  <c:v>23/5/2014</c:v>
                </c:pt>
                <c:pt idx="499">
                  <c:v>26/5/2014</c:v>
                </c:pt>
                <c:pt idx="500">
                  <c:v>27/5/2014</c:v>
                </c:pt>
                <c:pt idx="501">
                  <c:v>28/5/2014</c:v>
                </c:pt>
                <c:pt idx="502">
                  <c:v>29/5/2014</c:v>
                </c:pt>
                <c:pt idx="503">
                  <c:v>30/5/2014</c:v>
                </c:pt>
                <c:pt idx="504">
                  <c:v>2/6/2014</c:v>
                </c:pt>
                <c:pt idx="505">
                  <c:v>3/6/2014</c:v>
                </c:pt>
                <c:pt idx="506">
                  <c:v>4/6/2014</c:v>
                </c:pt>
                <c:pt idx="507">
                  <c:v>5/6/2014</c:v>
                </c:pt>
                <c:pt idx="508">
                  <c:v>6/6/2014</c:v>
                </c:pt>
                <c:pt idx="509">
                  <c:v>9/6/2014</c:v>
                </c:pt>
                <c:pt idx="510">
                  <c:v>10/6/2014</c:v>
                </c:pt>
                <c:pt idx="511">
                  <c:v>11/6/2014</c:v>
                </c:pt>
                <c:pt idx="512">
                  <c:v>12/6/2014</c:v>
                </c:pt>
                <c:pt idx="513">
                  <c:v>13/6/2014</c:v>
                </c:pt>
                <c:pt idx="514">
                  <c:v>16/6/2014</c:v>
                </c:pt>
                <c:pt idx="515">
                  <c:v>17/6/2014</c:v>
                </c:pt>
                <c:pt idx="516">
                  <c:v>18/6/2014</c:v>
                </c:pt>
                <c:pt idx="517">
                  <c:v>19/6/2014</c:v>
                </c:pt>
                <c:pt idx="518">
                  <c:v>20/6/2014</c:v>
                </c:pt>
                <c:pt idx="519">
                  <c:v>23/6/2014</c:v>
                </c:pt>
                <c:pt idx="520">
                  <c:v>24/6/2014</c:v>
                </c:pt>
                <c:pt idx="521">
                  <c:v>25/6/2014</c:v>
                </c:pt>
                <c:pt idx="522">
                  <c:v>26/6/2014</c:v>
                </c:pt>
                <c:pt idx="523">
                  <c:v>27/6/2014</c:v>
                </c:pt>
                <c:pt idx="524">
                  <c:v>30/6/2014</c:v>
                </c:pt>
                <c:pt idx="525">
                  <c:v>1/7/2014</c:v>
                </c:pt>
                <c:pt idx="526">
                  <c:v>2/7/2014</c:v>
                </c:pt>
                <c:pt idx="527">
                  <c:v>3/7/2014</c:v>
                </c:pt>
                <c:pt idx="528">
                  <c:v>4/7/2014</c:v>
                </c:pt>
                <c:pt idx="529">
                  <c:v>7/7/2014</c:v>
                </c:pt>
                <c:pt idx="530">
                  <c:v>8/7/2014</c:v>
                </c:pt>
                <c:pt idx="531">
                  <c:v>9/7/2014</c:v>
                </c:pt>
                <c:pt idx="532">
                  <c:v>10/7/2014</c:v>
                </c:pt>
                <c:pt idx="533">
                  <c:v>11/7/2014</c:v>
                </c:pt>
                <c:pt idx="534">
                  <c:v>14/7/2014</c:v>
                </c:pt>
                <c:pt idx="535">
                  <c:v>16/7/2014</c:v>
                </c:pt>
                <c:pt idx="536">
                  <c:v>17/7/2014</c:v>
                </c:pt>
                <c:pt idx="537">
                  <c:v>18/7/2014</c:v>
                </c:pt>
                <c:pt idx="538">
                  <c:v>21/7/2014</c:v>
                </c:pt>
                <c:pt idx="539">
                  <c:v>22/7/2014</c:v>
                </c:pt>
                <c:pt idx="540">
                  <c:v>23/7/2014</c:v>
                </c:pt>
                <c:pt idx="541">
                  <c:v>24/7/2014</c:v>
                </c:pt>
                <c:pt idx="542">
                  <c:v>25/7/2014</c:v>
                </c:pt>
                <c:pt idx="543">
                  <c:v>30/7/2014</c:v>
                </c:pt>
                <c:pt idx="544">
                  <c:v>31/7/2014</c:v>
                </c:pt>
                <c:pt idx="545">
                  <c:v>1/8/2014</c:v>
                </c:pt>
                <c:pt idx="546">
                  <c:v>4/8/2014</c:v>
                </c:pt>
                <c:pt idx="547">
                  <c:v>5/8/2014</c:v>
                </c:pt>
                <c:pt idx="548">
                  <c:v>6/8/2014</c:v>
                </c:pt>
                <c:pt idx="549">
                  <c:v>7/8/2014</c:v>
                </c:pt>
                <c:pt idx="550">
                  <c:v>8/8/2014</c:v>
                </c:pt>
                <c:pt idx="551">
                  <c:v>11/8/2014</c:v>
                </c:pt>
                <c:pt idx="552">
                  <c:v>12/8/2014</c:v>
                </c:pt>
                <c:pt idx="553">
                  <c:v>13/8/2014</c:v>
                </c:pt>
                <c:pt idx="554">
                  <c:v>14/8/2014</c:v>
                </c:pt>
                <c:pt idx="555">
                  <c:v>15/8/2014</c:v>
                </c:pt>
                <c:pt idx="556">
                  <c:v>18/8/2014</c:v>
                </c:pt>
                <c:pt idx="557">
                  <c:v>19/8/2014</c:v>
                </c:pt>
                <c:pt idx="558">
                  <c:v>20/8/2014</c:v>
                </c:pt>
                <c:pt idx="559">
                  <c:v>21/8/2014</c:v>
                </c:pt>
                <c:pt idx="560">
                  <c:v>22/8/2014</c:v>
                </c:pt>
                <c:pt idx="561">
                  <c:v>25/8/2014</c:v>
                </c:pt>
                <c:pt idx="562">
                  <c:v>26/8/2014</c:v>
                </c:pt>
                <c:pt idx="563">
                  <c:v>27/8/2014</c:v>
                </c:pt>
                <c:pt idx="564">
                  <c:v>28/8/2014</c:v>
                </c:pt>
                <c:pt idx="565">
                  <c:v>29/8/2014</c:v>
                </c:pt>
                <c:pt idx="566">
                  <c:v>2/9/2014</c:v>
                </c:pt>
                <c:pt idx="567">
                  <c:v>3/9/2014</c:v>
                </c:pt>
                <c:pt idx="568">
                  <c:v>4/9/2014</c:v>
                </c:pt>
                <c:pt idx="569">
                  <c:v>5/9/2014</c:v>
                </c:pt>
                <c:pt idx="570">
                  <c:v>8/9/2014</c:v>
                </c:pt>
                <c:pt idx="571">
                  <c:v>9/9/2014</c:v>
                </c:pt>
                <c:pt idx="572">
                  <c:v>10/9/2014</c:v>
                </c:pt>
                <c:pt idx="573">
                  <c:v>11/9/2014</c:v>
                </c:pt>
                <c:pt idx="574">
                  <c:v>12/9/2014</c:v>
                </c:pt>
                <c:pt idx="575">
                  <c:v>15/9/2014</c:v>
                </c:pt>
                <c:pt idx="576">
                  <c:v>17/9/2014</c:v>
                </c:pt>
                <c:pt idx="577">
                  <c:v>18/9/2014</c:v>
                </c:pt>
                <c:pt idx="578">
                  <c:v>19/9/2014</c:v>
                </c:pt>
                <c:pt idx="579">
                  <c:v>22/9/2014</c:v>
                </c:pt>
                <c:pt idx="580">
                  <c:v>23/9/2014</c:v>
                </c:pt>
                <c:pt idx="581">
                  <c:v>24/9/2014</c:v>
                </c:pt>
                <c:pt idx="582">
                  <c:v>25/9/2014</c:v>
                </c:pt>
                <c:pt idx="583">
                  <c:v>26/9/2014</c:v>
                </c:pt>
                <c:pt idx="584">
                  <c:v>29/9/2014</c:v>
                </c:pt>
                <c:pt idx="585">
                  <c:v>30/9/2014</c:v>
                </c:pt>
                <c:pt idx="586">
                  <c:v>1/10/2014</c:v>
                </c:pt>
                <c:pt idx="587">
                  <c:v>2/10/2014</c:v>
                </c:pt>
                <c:pt idx="588">
                  <c:v>3/10/2014</c:v>
                </c:pt>
                <c:pt idx="589">
                  <c:v>7/10/2014</c:v>
                </c:pt>
                <c:pt idx="590">
                  <c:v>8/10/2014</c:v>
                </c:pt>
                <c:pt idx="591">
                  <c:v>9/10/2014</c:v>
                </c:pt>
                <c:pt idx="592">
                  <c:v>10/10/2014</c:v>
                </c:pt>
                <c:pt idx="593">
                  <c:v>13/10/2014</c:v>
                </c:pt>
                <c:pt idx="594">
                  <c:v>14/10/2014</c:v>
                </c:pt>
                <c:pt idx="595">
                  <c:v>15/10/2014</c:v>
                </c:pt>
                <c:pt idx="596">
                  <c:v>16/10/2014</c:v>
                </c:pt>
                <c:pt idx="597">
                  <c:v>17/10/2014</c:v>
                </c:pt>
                <c:pt idx="598">
                  <c:v>20/10/2014</c:v>
                </c:pt>
                <c:pt idx="599">
                  <c:v>21/10/2014</c:v>
                </c:pt>
                <c:pt idx="600">
                  <c:v>22/10/2014</c:v>
                </c:pt>
                <c:pt idx="601">
                  <c:v>24/10/2014</c:v>
                </c:pt>
                <c:pt idx="602">
                  <c:v>27/10/2014</c:v>
                </c:pt>
                <c:pt idx="603">
                  <c:v>28/10/2014</c:v>
                </c:pt>
                <c:pt idx="604">
                  <c:v>29/10/2014</c:v>
                </c:pt>
                <c:pt idx="605">
                  <c:v>30/10/2014</c:v>
                </c:pt>
                <c:pt idx="606">
                  <c:v>31/10/2014</c:v>
                </c:pt>
                <c:pt idx="607">
                  <c:v>3/11/2014</c:v>
                </c:pt>
                <c:pt idx="608">
                  <c:v>4/11/2014</c:v>
                </c:pt>
                <c:pt idx="609">
                  <c:v>5/11/2014</c:v>
                </c:pt>
                <c:pt idx="610">
                  <c:v>6/11/2014</c:v>
                </c:pt>
                <c:pt idx="611">
                  <c:v>7/11/2014</c:v>
                </c:pt>
                <c:pt idx="612">
                  <c:v>10/11/2014</c:v>
                </c:pt>
                <c:pt idx="613">
                  <c:v>11/11/2014</c:v>
                </c:pt>
                <c:pt idx="614">
                  <c:v>12/11/2014</c:v>
                </c:pt>
                <c:pt idx="615">
                  <c:v>13/11/2014</c:v>
                </c:pt>
                <c:pt idx="616">
                  <c:v>14/11/2014</c:v>
                </c:pt>
                <c:pt idx="617">
                  <c:v>17/11/2014</c:v>
                </c:pt>
                <c:pt idx="618">
                  <c:v>18/11/2014</c:v>
                </c:pt>
                <c:pt idx="619">
                  <c:v>19/11/2014</c:v>
                </c:pt>
                <c:pt idx="620">
                  <c:v>20/11/2014</c:v>
                </c:pt>
                <c:pt idx="621">
                  <c:v>21/11/2014</c:v>
                </c:pt>
                <c:pt idx="622">
                  <c:v>24/11/2014</c:v>
                </c:pt>
                <c:pt idx="623">
                  <c:v>25/11/2014</c:v>
                </c:pt>
                <c:pt idx="624">
                  <c:v>26/11/2014</c:v>
                </c:pt>
                <c:pt idx="625">
                  <c:v>27/11/2014</c:v>
                </c:pt>
                <c:pt idx="626">
                  <c:v>28/11/2014</c:v>
                </c:pt>
                <c:pt idx="627">
                  <c:v>1/12/2014</c:v>
                </c:pt>
                <c:pt idx="628">
                  <c:v>2/12/2014</c:v>
                </c:pt>
                <c:pt idx="629">
                  <c:v>3/12/2014</c:v>
                </c:pt>
                <c:pt idx="630">
                  <c:v>4/12/2014</c:v>
                </c:pt>
                <c:pt idx="631">
                  <c:v>5/12/2014</c:v>
                </c:pt>
                <c:pt idx="632">
                  <c:v>8/12/2014</c:v>
                </c:pt>
                <c:pt idx="633">
                  <c:v>9/12/2014</c:v>
                </c:pt>
                <c:pt idx="634">
                  <c:v>10/12/2014</c:v>
                </c:pt>
                <c:pt idx="635">
                  <c:v>11/12/2014</c:v>
                </c:pt>
                <c:pt idx="636">
                  <c:v>12/12/2014</c:v>
                </c:pt>
                <c:pt idx="637">
                  <c:v>15/12/2014</c:v>
                </c:pt>
                <c:pt idx="638">
                  <c:v>16/12/2014</c:v>
                </c:pt>
                <c:pt idx="639">
                  <c:v>17/12/2014</c:v>
                </c:pt>
                <c:pt idx="640">
                  <c:v>18/12/2014</c:v>
                </c:pt>
                <c:pt idx="641">
                  <c:v>19/12/2014</c:v>
                </c:pt>
                <c:pt idx="642">
                  <c:v>22/12/2014</c:v>
                </c:pt>
                <c:pt idx="643">
                  <c:v>23/12/2014</c:v>
                </c:pt>
                <c:pt idx="644">
                  <c:v>24/12/2014</c:v>
                </c:pt>
                <c:pt idx="645">
                  <c:v>26/12/2014</c:v>
                </c:pt>
                <c:pt idx="646">
                  <c:v>29/12/2014</c:v>
                </c:pt>
                <c:pt idx="647">
                  <c:v>30/12/2014</c:v>
                </c:pt>
                <c:pt idx="648">
                  <c:v>31/12/2014</c:v>
                </c:pt>
                <c:pt idx="649">
                  <c:v>2/1/2015</c:v>
                </c:pt>
                <c:pt idx="650">
                  <c:v>5/1/2015</c:v>
                </c:pt>
                <c:pt idx="651">
                  <c:v>6/1/2015</c:v>
                </c:pt>
                <c:pt idx="652">
                  <c:v>7/1/2015</c:v>
                </c:pt>
                <c:pt idx="653">
                  <c:v>8/1/2015</c:v>
                </c:pt>
                <c:pt idx="654">
                  <c:v>9/1/2015</c:v>
                </c:pt>
                <c:pt idx="655">
                  <c:v>12/1/2015</c:v>
                </c:pt>
                <c:pt idx="656">
                  <c:v>13/1/2015</c:v>
                </c:pt>
                <c:pt idx="657">
                  <c:v>14/1/2015</c:v>
                </c:pt>
                <c:pt idx="658">
                  <c:v>15/1/2015</c:v>
                </c:pt>
                <c:pt idx="659">
                  <c:v>16/1/2015</c:v>
                </c:pt>
                <c:pt idx="660">
                  <c:v>19/1/2015</c:v>
                </c:pt>
                <c:pt idx="661">
                  <c:v>20/1/2015</c:v>
                </c:pt>
                <c:pt idx="662">
                  <c:v>21/1/2015</c:v>
                </c:pt>
                <c:pt idx="663">
                  <c:v>22/1/2015</c:v>
                </c:pt>
                <c:pt idx="664">
                  <c:v>23/1/2015</c:v>
                </c:pt>
                <c:pt idx="665">
                  <c:v>26/1/2015</c:v>
                </c:pt>
                <c:pt idx="666">
                  <c:v>27/1/2015</c:v>
                </c:pt>
                <c:pt idx="667">
                  <c:v>28/1/2015</c:v>
                </c:pt>
                <c:pt idx="668">
                  <c:v>29/1/2015</c:v>
                </c:pt>
                <c:pt idx="669">
                  <c:v>30/1/2015</c:v>
                </c:pt>
                <c:pt idx="670">
                  <c:v>4/2/2015</c:v>
                </c:pt>
                <c:pt idx="671">
                  <c:v>5/2/2015</c:v>
                </c:pt>
                <c:pt idx="672">
                  <c:v>6/2/2015</c:v>
                </c:pt>
                <c:pt idx="673">
                  <c:v>9/2/2015</c:v>
                </c:pt>
                <c:pt idx="674">
                  <c:v>10/2/2015</c:v>
                </c:pt>
                <c:pt idx="675">
                  <c:v>11/2/2015</c:v>
                </c:pt>
                <c:pt idx="676">
                  <c:v>12/2/2015</c:v>
                </c:pt>
                <c:pt idx="677">
                  <c:v>13/2/2015</c:v>
                </c:pt>
                <c:pt idx="678">
                  <c:v>16/2/2015</c:v>
                </c:pt>
                <c:pt idx="679">
                  <c:v>17/2/2015</c:v>
                </c:pt>
                <c:pt idx="680">
                  <c:v>18/2/2015</c:v>
                </c:pt>
                <c:pt idx="681">
                  <c:v>23/2/2015</c:v>
                </c:pt>
                <c:pt idx="682">
                  <c:v>24/2/2015</c:v>
                </c:pt>
                <c:pt idx="683">
                  <c:v>25/2/2015</c:v>
                </c:pt>
                <c:pt idx="684">
                  <c:v>26/2/2015</c:v>
                </c:pt>
                <c:pt idx="685">
                  <c:v>27/2/2015</c:v>
                </c:pt>
                <c:pt idx="686">
                  <c:v>2/3/2015</c:v>
                </c:pt>
                <c:pt idx="687">
                  <c:v>3/3/2015</c:v>
                </c:pt>
                <c:pt idx="688">
                  <c:v>4/3/2015</c:v>
                </c:pt>
                <c:pt idx="689">
                  <c:v>5/3/2015</c:v>
                </c:pt>
                <c:pt idx="690">
                  <c:v>6/3/2015</c:v>
                </c:pt>
                <c:pt idx="691">
                  <c:v>9/3/2015</c:v>
                </c:pt>
                <c:pt idx="692">
                  <c:v>10/3/2015</c:v>
                </c:pt>
                <c:pt idx="693">
                  <c:v>11/3/2015</c:v>
                </c:pt>
                <c:pt idx="694">
                  <c:v>12/3/2015</c:v>
                </c:pt>
                <c:pt idx="695">
                  <c:v>13/3/2015</c:v>
                </c:pt>
                <c:pt idx="696">
                  <c:v>16/3/2015</c:v>
                </c:pt>
                <c:pt idx="697">
                  <c:v>17/3/2015</c:v>
                </c:pt>
                <c:pt idx="698">
                  <c:v>18/3/2015</c:v>
                </c:pt>
                <c:pt idx="699">
                  <c:v>19/3/2015</c:v>
                </c:pt>
                <c:pt idx="700">
                  <c:v>20/3/2015</c:v>
                </c:pt>
                <c:pt idx="701">
                  <c:v>23/3/2015</c:v>
                </c:pt>
                <c:pt idx="702">
                  <c:v>24/3/2015</c:v>
                </c:pt>
                <c:pt idx="703">
                  <c:v>25/3/2015</c:v>
                </c:pt>
                <c:pt idx="704">
                  <c:v>26/3/2015</c:v>
                </c:pt>
                <c:pt idx="705">
                  <c:v>27/3/2015</c:v>
                </c:pt>
                <c:pt idx="706">
                  <c:v>30/3/2015</c:v>
                </c:pt>
                <c:pt idx="707">
                  <c:v>31/3/2015</c:v>
                </c:pt>
                <c:pt idx="708">
                  <c:v>1/4/2015</c:v>
                </c:pt>
                <c:pt idx="709">
                  <c:v>2/4/2015</c:v>
                </c:pt>
                <c:pt idx="710">
                  <c:v>3/4/2015</c:v>
                </c:pt>
                <c:pt idx="711">
                  <c:v>6/4/2015</c:v>
                </c:pt>
                <c:pt idx="712">
                  <c:v>7/4/2015</c:v>
                </c:pt>
                <c:pt idx="713">
                  <c:v>8/4/2015</c:v>
                </c:pt>
                <c:pt idx="714">
                  <c:v>9/4/2015</c:v>
                </c:pt>
                <c:pt idx="715">
                  <c:v>10/4/2015</c:v>
                </c:pt>
                <c:pt idx="716">
                  <c:v>13/4/2015</c:v>
                </c:pt>
                <c:pt idx="717">
                  <c:v>14/4/2015</c:v>
                </c:pt>
                <c:pt idx="718">
                  <c:v>15/4/2015</c:v>
                </c:pt>
                <c:pt idx="719">
                  <c:v>16/4/2015</c:v>
                </c:pt>
                <c:pt idx="720">
                  <c:v>17/4/2015</c:v>
                </c:pt>
                <c:pt idx="721">
                  <c:v>20/4/2015</c:v>
                </c:pt>
                <c:pt idx="722">
                  <c:v>21/4/2015</c:v>
                </c:pt>
                <c:pt idx="723">
                  <c:v>22/4/2015</c:v>
                </c:pt>
                <c:pt idx="724">
                  <c:v>23/4/2015</c:v>
                </c:pt>
                <c:pt idx="725">
                  <c:v>24/4/2015</c:v>
                </c:pt>
                <c:pt idx="726">
                  <c:v>27/4/2015</c:v>
                </c:pt>
                <c:pt idx="727">
                  <c:v>28/4/2015</c:v>
                </c:pt>
                <c:pt idx="728">
                  <c:v>29/4/2015</c:v>
                </c:pt>
                <c:pt idx="729">
                  <c:v>30/4/2015</c:v>
                </c:pt>
                <c:pt idx="730">
                  <c:v>5/5/2015</c:v>
                </c:pt>
                <c:pt idx="731">
                  <c:v>6/5/2015</c:v>
                </c:pt>
                <c:pt idx="732">
                  <c:v>7/5/2015</c:v>
                </c:pt>
                <c:pt idx="733">
                  <c:v>8/5/2015</c:v>
                </c:pt>
                <c:pt idx="734">
                  <c:v>11/5/2015</c:v>
                </c:pt>
                <c:pt idx="735">
                  <c:v>12/5/2015</c:v>
                </c:pt>
                <c:pt idx="736">
                  <c:v>13/5/2015</c:v>
                </c:pt>
                <c:pt idx="737">
                  <c:v>14/5/2015</c:v>
                </c:pt>
                <c:pt idx="738">
                  <c:v>15/5/2015</c:v>
                </c:pt>
                <c:pt idx="739">
                  <c:v>18/5/2015</c:v>
                </c:pt>
                <c:pt idx="740">
                  <c:v>19/5/2015</c:v>
                </c:pt>
                <c:pt idx="741">
                  <c:v>20/5/2015</c:v>
                </c:pt>
                <c:pt idx="742">
                  <c:v>21/5/2015</c:v>
                </c:pt>
                <c:pt idx="743">
                  <c:v>22/5/2015</c:v>
                </c:pt>
                <c:pt idx="744">
                  <c:v>25/5/2015</c:v>
                </c:pt>
                <c:pt idx="745">
                  <c:v>26/5/2015</c:v>
                </c:pt>
                <c:pt idx="746">
                  <c:v>27/5/2015</c:v>
                </c:pt>
                <c:pt idx="747">
                  <c:v>28/5/2015</c:v>
                </c:pt>
                <c:pt idx="748">
                  <c:v>29/5/2015</c:v>
                </c:pt>
                <c:pt idx="749">
                  <c:v>1/6/2015</c:v>
                </c:pt>
                <c:pt idx="750">
                  <c:v>2/6/2015</c:v>
                </c:pt>
                <c:pt idx="751">
                  <c:v>3/6/2015</c:v>
                </c:pt>
                <c:pt idx="752">
                  <c:v>4/6/2015</c:v>
                </c:pt>
                <c:pt idx="753">
                  <c:v>5/6/2015</c:v>
                </c:pt>
                <c:pt idx="754">
                  <c:v>8/6/2015</c:v>
                </c:pt>
                <c:pt idx="755">
                  <c:v>9/6/2015</c:v>
                </c:pt>
                <c:pt idx="756">
                  <c:v>10/6/2015</c:v>
                </c:pt>
                <c:pt idx="757">
                  <c:v>11/6/2015</c:v>
                </c:pt>
                <c:pt idx="758">
                  <c:v>12/6/2015</c:v>
                </c:pt>
                <c:pt idx="759">
                  <c:v>15/6/2015</c:v>
                </c:pt>
                <c:pt idx="760">
                  <c:v>16/6/2015</c:v>
                </c:pt>
                <c:pt idx="761">
                  <c:v>17/6/2015</c:v>
                </c:pt>
                <c:pt idx="762">
                  <c:v>18/6/2015</c:v>
                </c:pt>
                <c:pt idx="763">
                  <c:v>19/6/2015</c:v>
                </c:pt>
                <c:pt idx="764">
                  <c:v>22/6/2015</c:v>
                </c:pt>
                <c:pt idx="765">
                  <c:v>23/6/2015</c:v>
                </c:pt>
                <c:pt idx="766">
                  <c:v>24/6/2015</c:v>
                </c:pt>
                <c:pt idx="767">
                  <c:v>25/6/2015</c:v>
                </c:pt>
                <c:pt idx="768">
                  <c:v>26/6/2015</c:v>
                </c:pt>
                <c:pt idx="769">
                  <c:v>29/6/2015</c:v>
                </c:pt>
                <c:pt idx="770">
                  <c:v>30/6/2015</c:v>
                </c:pt>
                <c:pt idx="771">
                  <c:v>1/7/2015</c:v>
                </c:pt>
                <c:pt idx="772">
                  <c:v>2/7/2015</c:v>
                </c:pt>
                <c:pt idx="773">
                  <c:v>3/7/2015</c:v>
                </c:pt>
                <c:pt idx="774">
                  <c:v>6/7/2015</c:v>
                </c:pt>
                <c:pt idx="775">
                  <c:v>7/7/2015</c:v>
                </c:pt>
                <c:pt idx="776">
                  <c:v>8/7/2015</c:v>
                </c:pt>
                <c:pt idx="777">
                  <c:v>9/7/2015</c:v>
                </c:pt>
                <c:pt idx="778">
                  <c:v>10/7/2015</c:v>
                </c:pt>
                <c:pt idx="779">
                  <c:v>13/7/2015</c:v>
                </c:pt>
                <c:pt idx="780">
                  <c:v>14/7/2015</c:v>
                </c:pt>
                <c:pt idx="781">
                  <c:v>15/7/2015</c:v>
                </c:pt>
                <c:pt idx="782">
                  <c:v>16/7/2015</c:v>
                </c:pt>
                <c:pt idx="783">
                  <c:v>20/7/2015</c:v>
                </c:pt>
                <c:pt idx="784">
                  <c:v>21/7/2015</c:v>
                </c:pt>
                <c:pt idx="785">
                  <c:v>22/7/2015</c:v>
                </c:pt>
                <c:pt idx="786">
                  <c:v>23/7/2015</c:v>
                </c:pt>
                <c:pt idx="787">
                  <c:v>24/7/2015</c:v>
                </c:pt>
                <c:pt idx="788">
                  <c:v>27/7/2015</c:v>
                </c:pt>
                <c:pt idx="789">
                  <c:v>28/7/2015</c:v>
                </c:pt>
                <c:pt idx="790">
                  <c:v>29/7/2015</c:v>
                </c:pt>
                <c:pt idx="791">
                  <c:v>30/7/2015</c:v>
                </c:pt>
                <c:pt idx="792">
                  <c:v>31/7/2015</c:v>
                </c:pt>
                <c:pt idx="793">
                  <c:v>3/8/2015</c:v>
                </c:pt>
                <c:pt idx="794">
                  <c:v>4/8/2015</c:v>
                </c:pt>
                <c:pt idx="795">
                  <c:v>5/8/2015</c:v>
                </c:pt>
                <c:pt idx="796">
                  <c:v>6/8/2015</c:v>
                </c:pt>
                <c:pt idx="797">
                  <c:v>7/8/2015</c:v>
                </c:pt>
                <c:pt idx="798">
                  <c:v>10/8/2015</c:v>
                </c:pt>
                <c:pt idx="799">
                  <c:v>11/8/2015</c:v>
                </c:pt>
                <c:pt idx="800">
                  <c:v>12/8/2015</c:v>
                </c:pt>
                <c:pt idx="801">
                  <c:v>13/8/2015</c:v>
                </c:pt>
                <c:pt idx="802">
                  <c:v>14/8/2015</c:v>
                </c:pt>
                <c:pt idx="803">
                  <c:v>17/8/2015</c:v>
                </c:pt>
                <c:pt idx="804">
                  <c:v>18/8/2015</c:v>
                </c:pt>
                <c:pt idx="805">
                  <c:v>19/8/2015</c:v>
                </c:pt>
                <c:pt idx="806">
                  <c:v>20/8/2015</c:v>
                </c:pt>
                <c:pt idx="807">
                  <c:v>21/8/2015</c:v>
                </c:pt>
                <c:pt idx="808">
                  <c:v>24/8/2015</c:v>
                </c:pt>
                <c:pt idx="809">
                  <c:v>25/8/2015</c:v>
                </c:pt>
                <c:pt idx="810">
                  <c:v>26/8/2015</c:v>
                </c:pt>
                <c:pt idx="811">
                  <c:v>27/8/2015</c:v>
                </c:pt>
                <c:pt idx="812">
                  <c:v>28/8/2015</c:v>
                </c:pt>
                <c:pt idx="813">
                  <c:v>1/9/2015</c:v>
                </c:pt>
                <c:pt idx="814">
                  <c:v>2/9/2015</c:v>
                </c:pt>
                <c:pt idx="815">
                  <c:v>3/9/2015</c:v>
                </c:pt>
                <c:pt idx="816">
                  <c:v>4/9/2015</c:v>
                </c:pt>
                <c:pt idx="817">
                  <c:v>7/9/2015</c:v>
                </c:pt>
                <c:pt idx="818">
                  <c:v>8/9/2015</c:v>
                </c:pt>
                <c:pt idx="819">
                  <c:v>9/9/2015</c:v>
                </c:pt>
                <c:pt idx="820">
                  <c:v>10/9/2015</c:v>
                </c:pt>
                <c:pt idx="821">
                  <c:v>11/9/2015</c:v>
                </c:pt>
                <c:pt idx="822">
                  <c:v>14/9/2015</c:v>
                </c:pt>
                <c:pt idx="823">
                  <c:v>15/9/2015</c:v>
                </c:pt>
                <c:pt idx="824">
                  <c:v>17/9/2015</c:v>
                </c:pt>
                <c:pt idx="825">
                  <c:v>18/9/2015</c:v>
                </c:pt>
                <c:pt idx="826">
                  <c:v>21/9/2015</c:v>
                </c:pt>
                <c:pt idx="827">
                  <c:v>22/9/2015</c:v>
                </c:pt>
                <c:pt idx="828">
                  <c:v>23/9/2015</c:v>
                </c:pt>
                <c:pt idx="829">
                  <c:v>25/9/2015</c:v>
                </c:pt>
                <c:pt idx="830">
                  <c:v>28/9/2015</c:v>
                </c:pt>
                <c:pt idx="831">
                  <c:v>29/9/2015</c:v>
                </c:pt>
                <c:pt idx="832">
                  <c:v>30/9/2015</c:v>
                </c:pt>
                <c:pt idx="833">
                  <c:v>1/10/2015</c:v>
                </c:pt>
                <c:pt idx="834">
                  <c:v>2/10/2015</c:v>
                </c:pt>
                <c:pt idx="835">
                  <c:v>5/10/2015</c:v>
                </c:pt>
                <c:pt idx="836">
                  <c:v>6/10/2015</c:v>
                </c:pt>
                <c:pt idx="837">
                  <c:v>7/10/2015</c:v>
                </c:pt>
                <c:pt idx="838">
                  <c:v>8/10/2015</c:v>
                </c:pt>
                <c:pt idx="839">
                  <c:v>9/10/2015</c:v>
                </c:pt>
                <c:pt idx="840">
                  <c:v>12/10/2015</c:v>
                </c:pt>
                <c:pt idx="841">
                  <c:v>13/10/2015</c:v>
                </c:pt>
                <c:pt idx="842">
                  <c:v>15/10/2015</c:v>
                </c:pt>
                <c:pt idx="843">
                  <c:v>16/10/2015</c:v>
                </c:pt>
                <c:pt idx="844">
                  <c:v>19/10/2015</c:v>
                </c:pt>
                <c:pt idx="845">
                  <c:v>20/10/2015</c:v>
                </c:pt>
                <c:pt idx="846">
                  <c:v>21/10/2015</c:v>
                </c:pt>
                <c:pt idx="847">
                  <c:v>22/10/2015</c:v>
                </c:pt>
                <c:pt idx="848">
                  <c:v>23/10/2015</c:v>
                </c:pt>
                <c:pt idx="849">
                  <c:v>26/10/2015</c:v>
                </c:pt>
                <c:pt idx="850">
                  <c:v>27/10/2015</c:v>
                </c:pt>
                <c:pt idx="851">
                  <c:v>28/10/2015</c:v>
                </c:pt>
                <c:pt idx="852">
                  <c:v>29/10/2015</c:v>
                </c:pt>
                <c:pt idx="853">
                  <c:v>30/10/2015</c:v>
                </c:pt>
                <c:pt idx="854">
                  <c:v>2/11/2015</c:v>
                </c:pt>
                <c:pt idx="855">
                  <c:v>3/11/2015</c:v>
                </c:pt>
                <c:pt idx="856">
                  <c:v>4/11/2015</c:v>
                </c:pt>
                <c:pt idx="857">
                  <c:v>5/11/2015</c:v>
                </c:pt>
                <c:pt idx="858">
                  <c:v>6/11/2015</c:v>
                </c:pt>
                <c:pt idx="859">
                  <c:v>9/11/2015</c:v>
                </c:pt>
                <c:pt idx="860">
                  <c:v>11/11/2015</c:v>
                </c:pt>
                <c:pt idx="861">
                  <c:v>12/11/2015</c:v>
                </c:pt>
                <c:pt idx="862">
                  <c:v>13/11/2015</c:v>
                </c:pt>
                <c:pt idx="863">
                  <c:v>16/11/2015</c:v>
                </c:pt>
                <c:pt idx="864">
                  <c:v>17/11/2015</c:v>
                </c:pt>
                <c:pt idx="865">
                  <c:v>18/11/2015</c:v>
                </c:pt>
                <c:pt idx="866">
                  <c:v>19/11/2015</c:v>
                </c:pt>
                <c:pt idx="867">
                  <c:v>20/11/2015</c:v>
                </c:pt>
                <c:pt idx="868">
                  <c:v>23/11/2015</c:v>
                </c:pt>
                <c:pt idx="869">
                  <c:v>24/11/2015</c:v>
                </c:pt>
                <c:pt idx="870">
                  <c:v>25/11/2015</c:v>
                </c:pt>
                <c:pt idx="871">
                  <c:v>26/11/2015</c:v>
                </c:pt>
                <c:pt idx="872">
                  <c:v>27/11/2015</c:v>
                </c:pt>
                <c:pt idx="873">
                  <c:v>30/11/2015</c:v>
                </c:pt>
                <c:pt idx="874">
                  <c:v>1/12/2015</c:v>
                </c:pt>
                <c:pt idx="875">
                  <c:v>2/12/2015</c:v>
                </c:pt>
                <c:pt idx="876">
                  <c:v>3/12/2015</c:v>
                </c:pt>
                <c:pt idx="877">
                  <c:v>4/12/2015</c:v>
                </c:pt>
                <c:pt idx="878">
                  <c:v>7/12/2015</c:v>
                </c:pt>
                <c:pt idx="879">
                  <c:v>8/12/2015</c:v>
                </c:pt>
                <c:pt idx="880">
                  <c:v>9/12/2015</c:v>
                </c:pt>
                <c:pt idx="881">
                  <c:v>10/12/2015</c:v>
                </c:pt>
                <c:pt idx="882">
                  <c:v>11/12/2015</c:v>
                </c:pt>
                <c:pt idx="883">
                  <c:v>14/12/2015</c:v>
                </c:pt>
                <c:pt idx="884">
                  <c:v>15/12/2015</c:v>
                </c:pt>
                <c:pt idx="885">
                  <c:v>16/12/2015</c:v>
                </c:pt>
                <c:pt idx="886">
                  <c:v>17/12/2015</c:v>
                </c:pt>
                <c:pt idx="887">
                  <c:v>18/12/2015</c:v>
                </c:pt>
                <c:pt idx="888">
                  <c:v>21/12/2015</c:v>
                </c:pt>
                <c:pt idx="889">
                  <c:v>22/12/2015</c:v>
                </c:pt>
                <c:pt idx="890">
                  <c:v>23/12/2015</c:v>
                </c:pt>
                <c:pt idx="891">
                  <c:v>28/12/2015</c:v>
                </c:pt>
                <c:pt idx="892">
                  <c:v>29/12/2015</c:v>
                </c:pt>
                <c:pt idx="893">
                  <c:v>30/12/2015</c:v>
                </c:pt>
                <c:pt idx="894">
                  <c:v>31/12/2015</c:v>
                </c:pt>
                <c:pt idx="895">
                  <c:v>4/1/2016</c:v>
                </c:pt>
                <c:pt idx="896">
                  <c:v>5/1/2016</c:v>
                </c:pt>
                <c:pt idx="897">
                  <c:v>6/1/2016</c:v>
                </c:pt>
                <c:pt idx="898">
                  <c:v>7/1/2016</c:v>
                </c:pt>
                <c:pt idx="899">
                  <c:v>8/1/2016</c:v>
                </c:pt>
                <c:pt idx="900">
                  <c:v>11/1/2016</c:v>
                </c:pt>
                <c:pt idx="901">
                  <c:v>12/1/2016</c:v>
                </c:pt>
                <c:pt idx="902">
                  <c:v>13/1/2016</c:v>
                </c:pt>
                <c:pt idx="903">
                  <c:v>14/1/2016</c:v>
                </c:pt>
                <c:pt idx="904">
                  <c:v>15/1/2016</c:v>
                </c:pt>
                <c:pt idx="905">
                  <c:v>18/1/2016</c:v>
                </c:pt>
                <c:pt idx="906">
                  <c:v>19/1/2016</c:v>
                </c:pt>
                <c:pt idx="907">
                  <c:v>20/1/2016</c:v>
                </c:pt>
                <c:pt idx="908">
                  <c:v>21/1/2016</c:v>
                </c:pt>
                <c:pt idx="909">
                  <c:v>22/1/2016</c:v>
                </c:pt>
                <c:pt idx="910">
                  <c:v>26/1/2016</c:v>
                </c:pt>
                <c:pt idx="911">
                  <c:v>27/1/2016</c:v>
                </c:pt>
                <c:pt idx="912">
                  <c:v>28/1/2016</c:v>
                </c:pt>
                <c:pt idx="913">
                  <c:v>29/1/2016</c:v>
                </c:pt>
                <c:pt idx="914">
                  <c:v>2/2/2016</c:v>
                </c:pt>
                <c:pt idx="915">
                  <c:v>3/2/2016</c:v>
                </c:pt>
                <c:pt idx="916">
                  <c:v>4/2/2016</c:v>
                </c:pt>
                <c:pt idx="917">
                  <c:v>5/2/2016</c:v>
                </c:pt>
                <c:pt idx="918">
                  <c:v>8/2/2016</c:v>
                </c:pt>
                <c:pt idx="919">
                  <c:v>9/2/2016</c:v>
                </c:pt>
                <c:pt idx="920">
                  <c:v>10/2/2016</c:v>
                </c:pt>
                <c:pt idx="921">
                  <c:v>11/2/2016</c:v>
                </c:pt>
                <c:pt idx="922">
                  <c:v>12/2/2016</c:v>
                </c:pt>
                <c:pt idx="923">
                  <c:v>15/2/2016</c:v>
                </c:pt>
                <c:pt idx="924">
                  <c:v>16/2/2016</c:v>
                </c:pt>
                <c:pt idx="925">
                  <c:v>17/2/2016</c:v>
                </c:pt>
                <c:pt idx="926">
                  <c:v>18/2/2016</c:v>
                </c:pt>
                <c:pt idx="927">
                  <c:v>19/2/2016</c:v>
                </c:pt>
                <c:pt idx="928">
                  <c:v>22/2/2016</c:v>
                </c:pt>
                <c:pt idx="929">
                  <c:v>23/2/2016</c:v>
                </c:pt>
                <c:pt idx="930">
                  <c:v>24/2/2016</c:v>
                </c:pt>
                <c:pt idx="931">
                  <c:v>25/2/2016</c:v>
                </c:pt>
                <c:pt idx="932">
                  <c:v>26/2/2016</c:v>
                </c:pt>
                <c:pt idx="933">
                  <c:v>29/2/2016</c:v>
                </c:pt>
                <c:pt idx="934">
                  <c:v>1/3/2016</c:v>
                </c:pt>
                <c:pt idx="935">
                  <c:v>2/3/2016</c:v>
                </c:pt>
                <c:pt idx="936">
                  <c:v>3/3/2016</c:v>
                </c:pt>
                <c:pt idx="937">
                  <c:v>4/3/2016</c:v>
                </c:pt>
                <c:pt idx="938">
                  <c:v>7/3/2016</c:v>
                </c:pt>
                <c:pt idx="939">
                  <c:v>8/3/2016</c:v>
                </c:pt>
                <c:pt idx="940">
                  <c:v>9/3/2016</c:v>
                </c:pt>
                <c:pt idx="941">
                  <c:v>10/3/2016</c:v>
                </c:pt>
                <c:pt idx="942">
                  <c:v>11/3/2016</c:v>
                </c:pt>
                <c:pt idx="943">
                  <c:v>14/3/2016</c:v>
                </c:pt>
                <c:pt idx="944">
                  <c:v>15/3/2016</c:v>
                </c:pt>
                <c:pt idx="945">
                  <c:v>16/3/2016</c:v>
                </c:pt>
                <c:pt idx="946">
                  <c:v>17/3/2016</c:v>
                </c:pt>
                <c:pt idx="947">
                  <c:v>18/3/2016</c:v>
                </c:pt>
                <c:pt idx="948">
                  <c:v>21/3/2016</c:v>
                </c:pt>
                <c:pt idx="949">
                  <c:v>22/3/2016</c:v>
                </c:pt>
                <c:pt idx="950">
                  <c:v>23/3/2016</c:v>
                </c:pt>
                <c:pt idx="951">
                  <c:v>24/3/2016</c:v>
                </c:pt>
                <c:pt idx="952">
                  <c:v>25/3/2016</c:v>
                </c:pt>
                <c:pt idx="953">
                  <c:v>28/3/2016</c:v>
                </c:pt>
                <c:pt idx="954">
                  <c:v>29/3/2016</c:v>
                </c:pt>
                <c:pt idx="955">
                  <c:v>30/3/2016</c:v>
                </c:pt>
                <c:pt idx="956">
                  <c:v>31/3/2016</c:v>
                </c:pt>
                <c:pt idx="957">
                  <c:v>1/4/2016</c:v>
                </c:pt>
                <c:pt idx="958">
                  <c:v>4/4/2016</c:v>
                </c:pt>
                <c:pt idx="959">
                  <c:v>5/4/2016</c:v>
                </c:pt>
                <c:pt idx="960">
                  <c:v>6/4/2016</c:v>
                </c:pt>
                <c:pt idx="961">
                  <c:v>7/4/2016</c:v>
                </c:pt>
                <c:pt idx="962">
                  <c:v>8/4/2016</c:v>
                </c:pt>
                <c:pt idx="963">
                  <c:v>11/4/2016</c:v>
                </c:pt>
                <c:pt idx="964">
                  <c:v>12/4/2016</c:v>
                </c:pt>
                <c:pt idx="965">
                  <c:v>13/4/2016</c:v>
                </c:pt>
                <c:pt idx="966">
                  <c:v>14/4/2016</c:v>
                </c:pt>
                <c:pt idx="967">
                  <c:v>15/4/2016</c:v>
                </c:pt>
                <c:pt idx="968">
                  <c:v>18/4/2016</c:v>
                </c:pt>
                <c:pt idx="969">
                  <c:v>19/4/2016</c:v>
                </c:pt>
                <c:pt idx="970">
                  <c:v>20/4/2016</c:v>
                </c:pt>
                <c:pt idx="971">
                  <c:v>21/4/2016</c:v>
                </c:pt>
                <c:pt idx="972">
                  <c:v>22/4/2016</c:v>
                </c:pt>
                <c:pt idx="973">
                  <c:v>25/4/2016</c:v>
                </c:pt>
                <c:pt idx="974">
                  <c:v>26/4/2016</c:v>
                </c:pt>
                <c:pt idx="975">
                  <c:v>27/4/2016</c:v>
                </c:pt>
                <c:pt idx="976">
                  <c:v>28/4/2016</c:v>
                </c:pt>
                <c:pt idx="977">
                  <c:v>29/4/2016</c:v>
                </c:pt>
                <c:pt idx="978">
                  <c:v>3/5/2016</c:v>
                </c:pt>
                <c:pt idx="979">
                  <c:v>4/5/2016</c:v>
                </c:pt>
                <c:pt idx="980">
                  <c:v>5/5/2016</c:v>
                </c:pt>
                <c:pt idx="981">
                  <c:v>6/5/2016</c:v>
                </c:pt>
                <c:pt idx="982">
                  <c:v>9/5/2016</c:v>
                </c:pt>
                <c:pt idx="983">
                  <c:v>10/5/2016</c:v>
                </c:pt>
                <c:pt idx="984">
                  <c:v>11/5/2016</c:v>
                </c:pt>
                <c:pt idx="985">
                  <c:v>12/5/2016</c:v>
                </c:pt>
                <c:pt idx="986">
                  <c:v>13/5/2016</c:v>
                </c:pt>
                <c:pt idx="987">
                  <c:v>16/5/2016</c:v>
                </c:pt>
                <c:pt idx="988">
                  <c:v>17/5/2016</c:v>
                </c:pt>
                <c:pt idx="989">
                  <c:v>18/5/2016</c:v>
                </c:pt>
                <c:pt idx="990">
                  <c:v>19/5/2016</c:v>
                </c:pt>
                <c:pt idx="991">
                  <c:v>20/5/2016</c:v>
                </c:pt>
                <c:pt idx="992">
                  <c:v>23/5/2016</c:v>
                </c:pt>
                <c:pt idx="993">
                  <c:v>24/5/2016</c:v>
                </c:pt>
                <c:pt idx="994">
                  <c:v>25/5/2016</c:v>
                </c:pt>
                <c:pt idx="995">
                  <c:v>26/5/2016</c:v>
                </c:pt>
                <c:pt idx="996">
                  <c:v>27/5/2016</c:v>
                </c:pt>
                <c:pt idx="997">
                  <c:v>30/5/2016</c:v>
                </c:pt>
                <c:pt idx="998">
                  <c:v>31/5/2016</c:v>
                </c:pt>
                <c:pt idx="999">
                  <c:v>1/6/2016</c:v>
                </c:pt>
                <c:pt idx="1000">
                  <c:v>2/6/2016</c:v>
                </c:pt>
                <c:pt idx="1001">
                  <c:v>3/6/2016</c:v>
                </c:pt>
                <c:pt idx="1002">
                  <c:v>6/6/2016</c:v>
                </c:pt>
                <c:pt idx="1003">
                  <c:v>7/6/2016</c:v>
                </c:pt>
                <c:pt idx="1004">
                  <c:v>8/6/2016</c:v>
                </c:pt>
                <c:pt idx="1005">
                  <c:v>9/6/2016</c:v>
                </c:pt>
                <c:pt idx="1006">
                  <c:v>10/6/2016</c:v>
                </c:pt>
                <c:pt idx="1007">
                  <c:v>13/6/2016</c:v>
                </c:pt>
                <c:pt idx="1008">
                  <c:v>14/6/2016</c:v>
                </c:pt>
                <c:pt idx="1009">
                  <c:v>15/6/2016</c:v>
                </c:pt>
                <c:pt idx="1010">
                  <c:v>16/6/2016</c:v>
                </c:pt>
                <c:pt idx="1011">
                  <c:v>17/6/2016</c:v>
                </c:pt>
                <c:pt idx="1012">
                  <c:v>20/6/2016</c:v>
                </c:pt>
                <c:pt idx="1013">
                  <c:v>21/6/2016</c:v>
                </c:pt>
                <c:pt idx="1014">
                  <c:v>23/6/2016</c:v>
                </c:pt>
                <c:pt idx="1015">
                  <c:v>24/6/2016</c:v>
                </c:pt>
                <c:pt idx="1016">
                  <c:v>27/6/2016</c:v>
                </c:pt>
                <c:pt idx="1017">
                  <c:v>28/6/2016</c:v>
                </c:pt>
                <c:pt idx="1018">
                  <c:v>29/6/2016</c:v>
                </c:pt>
                <c:pt idx="1019">
                  <c:v>30/6/2016</c:v>
                </c:pt>
                <c:pt idx="1020">
                  <c:v>1/7/2016</c:v>
                </c:pt>
                <c:pt idx="1021">
                  <c:v>4/7/2016</c:v>
                </c:pt>
                <c:pt idx="1022">
                  <c:v>5/7/2016</c:v>
                </c:pt>
                <c:pt idx="1023">
                  <c:v>6/7/2016</c:v>
                </c:pt>
                <c:pt idx="1024">
                  <c:v>7/7/2016</c:v>
                </c:pt>
                <c:pt idx="1025">
                  <c:v>8/7/2016</c:v>
                </c:pt>
                <c:pt idx="1026">
                  <c:v>11/7/2016</c:v>
                </c:pt>
                <c:pt idx="1027">
                  <c:v>12/7/2016</c:v>
                </c:pt>
                <c:pt idx="1028">
                  <c:v>13/7/2016</c:v>
                </c:pt>
                <c:pt idx="1029">
                  <c:v>14/7/2016</c:v>
                </c:pt>
                <c:pt idx="1030">
                  <c:v>15/7/2016</c:v>
                </c:pt>
                <c:pt idx="1031">
                  <c:v>18/7/2016</c:v>
                </c:pt>
                <c:pt idx="1032">
                  <c:v>19/7/2016</c:v>
                </c:pt>
                <c:pt idx="1033">
                  <c:v>20/7/2016</c:v>
                </c:pt>
                <c:pt idx="1034">
                  <c:v>21/7/2016</c:v>
                </c:pt>
                <c:pt idx="1035">
                  <c:v>22/7/2016</c:v>
                </c:pt>
                <c:pt idx="1036">
                  <c:v>25/7/2016</c:v>
                </c:pt>
                <c:pt idx="1037">
                  <c:v>26/7/2016</c:v>
                </c:pt>
                <c:pt idx="1038">
                  <c:v>27/7/2016</c:v>
                </c:pt>
                <c:pt idx="1039">
                  <c:v>28/7/2016</c:v>
                </c:pt>
                <c:pt idx="1040">
                  <c:v>29/7/2016</c:v>
                </c:pt>
                <c:pt idx="1041">
                  <c:v>1/8/2016</c:v>
                </c:pt>
                <c:pt idx="1042">
                  <c:v>2/8/2016</c:v>
                </c:pt>
                <c:pt idx="1043">
                  <c:v>3/8/2016</c:v>
                </c:pt>
                <c:pt idx="1044">
                  <c:v>4/8/2016</c:v>
                </c:pt>
                <c:pt idx="1045">
                  <c:v>5/8/2016</c:v>
                </c:pt>
                <c:pt idx="1046">
                  <c:v>8/8/2016</c:v>
                </c:pt>
                <c:pt idx="1047">
                  <c:v>9/8/2016</c:v>
                </c:pt>
                <c:pt idx="1048">
                  <c:v>10/8/2016</c:v>
                </c:pt>
                <c:pt idx="1049">
                  <c:v>11/8/2016</c:v>
                </c:pt>
                <c:pt idx="1050">
                  <c:v>12/8/2016</c:v>
                </c:pt>
                <c:pt idx="1051">
                  <c:v>15/8/2016</c:v>
                </c:pt>
                <c:pt idx="1052">
                  <c:v>16/8/2016</c:v>
                </c:pt>
                <c:pt idx="1053">
                  <c:v>17/8/2016</c:v>
                </c:pt>
                <c:pt idx="1054">
                  <c:v>18/8/2016</c:v>
                </c:pt>
                <c:pt idx="1055">
                  <c:v>19/8/2016</c:v>
                </c:pt>
                <c:pt idx="1056">
                  <c:v>22/8/2016</c:v>
                </c:pt>
                <c:pt idx="1057">
                  <c:v>23/8/2016</c:v>
                </c:pt>
                <c:pt idx="1058">
                  <c:v>24/8/2016</c:v>
                </c:pt>
                <c:pt idx="1059">
                  <c:v>25/8/2016</c:v>
                </c:pt>
                <c:pt idx="1060">
                  <c:v>26/8/2016</c:v>
                </c:pt>
                <c:pt idx="1061">
                  <c:v>29/8/2016</c:v>
                </c:pt>
                <c:pt idx="1062">
                  <c:v>30/8/2016</c:v>
                </c:pt>
                <c:pt idx="1063">
                  <c:v>1/9/2016</c:v>
                </c:pt>
                <c:pt idx="1064">
                  <c:v>2/9/2016</c:v>
                </c:pt>
                <c:pt idx="1065">
                  <c:v>5/9/2016</c:v>
                </c:pt>
                <c:pt idx="1066">
                  <c:v>6/9/2016</c:v>
                </c:pt>
                <c:pt idx="1067">
                  <c:v>7/9/2016</c:v>
                </c:pt>
                <c:pt idx="1068">
                  <c:v>8/9/2016</c:v>
                </c:pt>
                <c:pt idx="1069">
                  <c:v>9/9/2016</c:v>
                </c:pt>
                <c:pt idx="1070">
                  <c:v>13/9/2016</c:v>
                </c:pt>
                <c:pt idx="1071">
                  <c:v>14/9/2016</c:v>
                </c:pt>
                <c:pt idx="1072">
                  <c:v>15/9/2016</c:v>
                </c:pt>
                <c:pt idx="1073">
                  <c:v>19/9/2016</c:v>
                </c:pt>
                <c:pt idx="1074">
                  <c:v>20/9/2016</c:v>
                </c:pt>
                <c:pt idx="1075">
                  <c:v>21/9/2016</c:v>
                </c:pt>
                <c:pt idx="1076">
                  <c:v>22/9/2016</c:v>
                </c:pt>
                <c:pt idx="1077">
                  <c:v>23/9/2016</c:v>
                </c:pt>
                <c:pt idx="1078">
                  <c:v>26/9/2016</c:v>
                </c:pt>
                <c:pt idx="1079">
                  <c:v>27/9/2016</c:v>
                </c:pt>
                <c:pt idx="1080">
                  <c:v>28/9/2016</c:v>
                </c:pt>
                <c:pt idx="1081">
                  <c:v>29/9/2016</c:v>
                </c:pt>
                <c:pt idx="1082">
                  <c:v>30/9/2016</c:v>
                </c:pt>
                <c:pt idx="1083">
                  <c:v>4/10/2016</c:v>
                </c:pt>
                <c:pt idx="1084">
                  <c:v>5/10/2016</c:v>
                </c:pt>
                <c:pt idx="1085">
                  <c:v>6/10/2016</c:v>
                </c:pt>
                <c:pt idx="1086">
                  <c:v>7/10/2016</c:v>
                </c:pt>
                <c:pt idx="1087">
                  <c:v>10/10/2016</c:v>
                </c:pt>
                <c:pt idx="1088">
                  <c:v>11/10/2016</c:v>
                </c:pt>
                <c:pt idx="1089">
                  <c:v>12/10/2016</c:v>
                </c:pt>
                <c:pt idx="1090">
                  <c:v>13/10/2016</c:v>
                </c:pt>
                <c:pt idx="1091">
                  <c:v>14/10/2016</c:v>
                </c:pt>
                <c:pt idx="1092">
                  <c:v>17/10/2016</c:v>
                </c:pt>
                <c:pt idx="1093">
                  <c:v>18/10/2016</c:v>
                </c:pt>
                <c:pt idx="1094">
                  <c:v>19/10/2016</c:v>
                </c:pt>
                <c:pt idx="1095">
                  <c:v>20/10/2016</c:v>
                </c:pt>
                <c:pt idx="1096">
                  <c:v>21/10/2016</c:v>
                </c:pt>
                <c:pt idx="1097">
                  <c:v>24/10/2016</c:v>
                </c:pt>
                <c:pt idx="1098">
                  <c:v>25/10/2016</c:v>
                </c:pt>
                <c:pt idx="1099">
                  <c:v>26/10/2016</c:v>
                </c:pt>
                <c:pt idx="1100">
                  <c:v>27/10/2016</c:v>
                </c:pt>
                <c:pt idx="1101">
                  <c:v>28/10/2016</c:v>
                </c:pt>
                <c:pt idx="1102">
                  <c:v>31/10/2016</c:v>
                </c:pt>
                <c:pt idx="1103">
                  <c:v>1/11/2016</c:v>
                </c:pt>
                <c:pt idx="1104">
                  <c:v>2/11/2016</c:v>
                </c:pt>
                <c:pt idx="1105">
                  <c:v>3/11/2016</c:v>
                </c:pt>
                <c:pt idx="1106">
                  <c:v>4/11/2016</c:v>
                </c:pt>
                <c:pt idx="1107">
                  <c:v>7/11/2016</c:v>
                </c:pt>
                <c:pt idx="1108">
                  <c:v>8/11/2016</c:v>
                </c:pt>
                <c:pt idx="1109">
                  <c:v>9/11/2016</c:v>
                </c:pt>
                <c:pt idx="1110">
                  <c:v>10/11/2016</c:v>
                </c:pt>
                <c:pt idx="1111">
                  <c:v>11/11/2016</c:v>
                </c:pt>
                <c:pt idx="1112">
                  <c:v>14/11/2016</c:v>
                </c:pt>
                <c:pt idx="1113">
                  <c:v>15/11/2016</c:v>
                </c:pt>
                <c:pt idx="1114">
                  <c:v>16/11/2016</c:v>
                </c:pt>
                <c:pt idx="1115">
                  <c:v>17/11/2016</c:v>
                </c:pt>
                <c:pt idx="1116">
                  <c:v>18/11/2016</c:v>
                </c:pt>
                <c:pt idx="1117">
                  <c:v>21/11/2016</c:v>
                </c:pt>
                <c:pt idx="1118">
                  <c:v>22/11/2016</c:v>
                </c:pt>
                <c:pt idx="1119">
                  <c:v>23/11/2016</c:v>
                </c:pt>
                <c:pt idx="1120">
                  <c:v>24/11/2016</c:v>
                </c:pt>
                <c:pt idx="1121">
                  <c:v>25/11/2016</c:v>
                </c:pt>
                <c:pt idx="1122">
                  <c:v>28/11/2016</c:v>
                </c:pt>
                <c:pt idx="1123">
                  <c:v>29/11/2016</c:v>
                </c:pt>
                <c:pt idx="1124">
                  <c:v>30/11/2016</c:v>
                </c:pt>
                <c:pt idx="1125">
                  <c:v>1/12/2016</c:v>
                </c:pt>
                <c:pt idx="1126">
                  <c:v>2/12/2016</c:v>
                </c:pt>
                <c:pt idx="1127">
                  <c:v>5/12/2016</c:v>
                </c:pt>
                <c:pt idx="1128">
                  <c:v>6/12/2016</c:v>
                </c:pt>
                <c:pt idx="1129">
                  <c:v>7/12/2016</c:v>
                </c:pt>
                <c:pt idx="1130">
                  <c:v>8/12/2016</c:v>
                </c:pt>
                <c:pt idx="1131">
                  <c:v>9/12/2016</c:v>
                </c:pt>
                <c:pt idx="1132">
                  <c:v>13/12/2016</c:v>
                </c:pt>
                <c:pt idx="1133">
                  <c:v>14/12/2016</c:v>
                </c:pt>
                <c:pt idx="1134">
                  <c:v>15/12/2016</c:v>
                </c:pt>
                <c:pt idx="1135">
                  <c:v>16/12/2016</c:v>
                </c:pt>
                <c:pt idx="1136">
                  <c:v>19/12/2016</c:v>
                </c:pt>
                <c:pt idx="1137">
                  <c:v>20/12/2016</c:v>
                </c:pt>
                <c:pt idx="1138">
                  <c:v>21/12/2016</c:v>
                </c:pt>
                <c:pt idx="1139">
                  <c:v>22/12/2016</c:v>
                </c:pt>
                <c:pt idx="1140">
                  <c:v>23/12/2016</c:v>
                </c:pt>
                <c:pt idx="1141">
                  <c:v>27/12/2016</c:v>
                </c:pt>
                <c:pt idx="1142">
                  <c:v>28/12/2016</c:v>
                </c:pt>
                <c:pt idx="1143">
                  <c:v>29/12/2016</c:v>
                </c:pt>
                <c:pt idx="1144">
                  <c:v>30/12/2016</c:v>
                </c:pt>
                <c:pt idx="1145">
                  <c:v>2/1/2017</c:v>
                </c:pt>
                <c:pt idx="1146">
                  <c:v>3/1/2017</c:v>
                </c:pt>
                <c:pt idx="1147">
                  <c:v>4/1/2017</c:v>
                </c:pt>
                <c:pt idx="1148">
                  <c:v>5/1/2017</c:v>
                </c:pt>
                <c:pt idx="1149">
                  <c:v>6/1/2017</c:v>
                </c:pt>
                <c:pt idx="1150">
                  <c:v>9/1/2017</c:v>
                </c:pt>
                <c:pt idx="1151">
                  <c:v>10/1/2017</c:v>
                </c:pt>
                <c:pt idx="1152">
                  <c:v>11/1/2017</c:v>
                </c:pt>
                <c:pt idx="1153">
                  <c:v>12/1/2017</c:v>
                </c:pt>
                <c:pt idx="1154">
                  <c:v>13/1/2017</c:v>
                </c:pt>
                <c:pt idx="1155">
                  <c:v>16/1/2017</c:v>
                </c:pt>
                <c:pt idx="1156">
                  <c:v>17/1/2017</c:v>
                </c:pt>
                <c:pt idx="1157">
                  <c:v>18/1/2017</c:v>
                </c:pt>
                <c:pt idx="1158">
                  <c:v>19/1/2017</c:v>
                </c:pt>
                <c:pt idx="1159">
                  <c:v>20/1/2017</c:v>
                </c:pt>
                <c:pt idx="1160">
                  <c:v>23/1/2017</c:v>
                </c:pt>
                <c:pt idx="1161">
                  <c:v>24/1/2017</c:v>
                </c:pt>
                <c:pt idx="1162">
                  <c:v>25/1/2017</c:v>
                </c:pt>
                <c:pt idx="1163">
                  <c:v>26/1/2017</c:v>
                </c:pt>
                <c:pt idx="1164">
                  <c:v>27/1/2017</c:v>
                </c:pt>
                <c:pt idx="1165">
                  <c:v>31/1/2017</c:v>
                </c:pt>
                <c:pt idx="1166">
                  <c:v>2/2/2017</c:v>
                </c:pt>
                <c:pt idx="1167">
                  <c:v>3/2/2017</c:v>
                </c:pt>
                <c:pt idx="1168">
                  <c:v>6/2/2017</c:v>
                </c:pt>
                <c:pt idx="1169">
                  <c:v>7/2/2017</c:v>
                </c:pt>
                <c:pt idx="1170">
                  <c:v>8/2/2017</c:v>
                </c:pt>
                <c:pt idx="1171">
                  <c:v>10/2/2017</c:v>
                </c:pt>
                <c:pt idx="1172">
                  <c:v>13/2/2017</c:v>
                </c:pt>
                <c:pt idx="1173">
                  <c:v>14/2/2017</c:v>
                </c:pt>
                <c:pt idx="1174">
                  <c:v>15/2/2017</c:v>
                </c:pt>
                <c:pt idx="1175">
                  <c:v>16/2/2017</c:v>
                </c:pt>
                <c:pt idx="1176">
                  <c:v>17/2/2017</c:v>
                </c:pt>
                <c:pt idx="1177">
                  <c:v>20/2/2017</c:v>
                </c:pt>
                <c:pt idx="1178">
                  <c:v>21/2/2017</c:v>
                </c:pt>
                <c:pt idx="1179">
                  <c:v>22/2/2017</c:v>
                </c:pt>
                <c:pt idx="1180">
                  <c:v>23/2/2017</c:v>
                </c:pt>
                <c:pt idx="1181">
                  <c:v>24/2/2017</c:v>
                </c:pt>
                <c:pt idx="1182">
                  <c:v>27/2/2017</c:v>
                </c:pt>
                <c:pt idx="1183">
                  <c:v>28/2/2017</c:v>
                </c:pt>
                <c:pt idx="1184">
                  <c:v>1/3/2017</c:v>
                </c:pt>
                <c:pt idx="1185">
                  <c:v>2/3/2017</c:v>
                </c:pt>
                <c:pt idx="1186">
                  <c:v>3/3/2017</c:v>
                </c:pt>
                <c:pt idx="1187">
                  <c:v>6/3/2017</c:v>
                </c:pt>
                <c:pt idx="1188">
                  <c:v>7/3/2017</c:v>
                </c:pt>
                <c:pt idx="1189">
                  <c:v>8/3/2017</c:v>
                </c:pt>
                <c:pt idx="1190">
                  <c:v>9/3/2017</c:v>
                </c:pt>
                <c:pt idx="1191">
                  <c:v>10/3/2017</c:v>
                </c:pt>
                <c:pt idx="1192">
                  <c:v>13/3/2017</c:v>
                </c:pt>
                <c:pt idx="1193">
                  <c:v>14/3/2017</c:v>
                </c:pt>
                <c:pt idx="1194">
                  <c:v>15/3/2017</c:v>
                </c:pt>
                <c:pt idx="1195">
                  <c:v>16/3/2017</c:v>
                </c:pt>
                <c:pt idx="1196">
                  <c:v>17/3/2017</c:v>
                </c:pt>
                <c:pt idx="1197">
                  <c:v>20/3/2017</c:v>
                </c:pt>
                <c:pt idx="1198">
                  <c:v>21/3/2017</c:v>
                </c:pt>
                <c:pt idx="1199">
                  <c:v>22/3/2017</c:v>
                </c:pt>
                <c:pt idx="1200">
                  <c:v>23/3/2017</c:v>
                </c:pt>
                <c:pt idx="1201">
                  <c:v>24/3/2017</c:v>
                </c:pt>
                <c:pt idx="1202">
                  <c:v>27/3/2017</c:v>
                </c:pt>
                <c:pt idx="1203">
                  <c:v>28/3/2017</c:v>
                </c:pt>
                <c:pt idx="1204">
                  <c:v>29/3/2017</c:v>
                </c:pt>
                <c:pt idx="1205">
                  <c:v>30/3/2017</c:v>
                </c:pt>
                <c:pt idx="1206">
                  <c:v>31/3/2017</c:v>
                </c:pt>
                <c:pt idx="1207">
                  <c:v>3/4/2017</c:v>
                </c:pt>
                <c:pt idx="1208">
                  <c:v>4/4/2017</c:v>
                </c:pt>
                <c:pt idx="1209">
                  <c:v>5/4/2017</c:v>
                </c:pt>
                <c:pt idx="1210">
                  <c:v>6/4/2017</c:v>
                </c:pt>
                <c:pt idx="1211">
                  <c:v>7/4/2017</c:v>
                </c:pt>
                <c:pt idx="1212">
                  <c:v>10/4/2017</c:v>
                </c:pt>
                <c:pt idx="1213">
                  <c:v>11/4/2017</c:v>
                </c:pt>
                <c:pt idx="1214">
                  <c:v>12/4/2017</c:v>
                </c:pt>
                <c:pt idx="1215">
                  <c:v>13/4/2017</c:v>
                </c:pt>
                <c:pt idx="1216">
                  <c:v>14/4/2017</c:v>
                </c:pt>
                <c:pt idx="1217">
                  <c:v>17/4/2017</c:v>
                </c:pt>
                <c:pt idx="1218">
                  <c:v>18/4/2017</c:v>
                </c:pt>
                <c:pt idx="1219">
                  <c:v>19/4/2017</c:v>
                </c:pt>
                <c:pt idx="1220">
                  <c:v>20/4/2017</c:v>
                </c:pt>
                <c:pt idx="1221">
                  <c:v>21/4/2017</c:v>
                </c:pt>
                <c:pt idx="1222">
                  <c:v>24/4/2017</c:v>
                </c:pt>
                <c:pt idx="1223">
                  <c:v>25/4/2017</c:v>
                </c:pt>
                <c:pt idx="1224">
                  <c:v>26/4/2017</c:v>
                </c:pt>
                <c:pt idx="1225">
                  <c:v>27/4/2017</c:v>
                </c:pt>
                <c:pt idx="1226">
                  <c:v>28/4/2017</c:v>
                </c:pt>
                <c:pt idx="1227">
                  <c:v>2/5/2017</c:v>
                </c:pt>
                <c:pt idx="1228">
                  <c:v>3/5/2017</c:v>
                </c:pt>
                <c:pt idx="1229">
                  <c:v>4/5/2017</c:v>
                </c:pt>
                <c:pt idx="1230">
                  <c:v>5/5/2017</c:v>
                </c:pt>
                <c:pt idx="1231">
                  <c:v>8/5/2017</c:v>
                </c:pt>
                <c:pt idx="1232">
                  <c:v>9/5/2017</c:v>
                </c:pt>
                <c:pt idx="1233">
                  <c:v>11/5/2017</c:v>
                </c:pt>
                <c:pt idx="1234">
                  <c:v>12/5/2017</c:v>
                </c:pt>
                <c:pt idx="1235">
                  <c:v>15/5/2017</c:v>
                </c:pt>
                <c:pt idx="1236">
                  <c:v>22/5/2017</c:v>
                </c:pt>
                <c:pt idx="1237">
                  <c:v>23/5/2017</c:v>
                </c:pt>
                <c:pt idx="1238">
                  <c:v>24/5/2017</c:v>
                </c:pt>
                <c:pt idx="1239">
                  <c:v>25/5/2017</c:v>
                </c:pt>
                <c:pt idx="1240">
                  <c:v>26/5/2017</c:v>
                </c:pt>
                <c:pt idx="1241">
                  <c:v>29/5/2017</c:v>
                </c:pt>
                <c:pt idx="1242">
                  <c:v>31/5/2017</c:v>
                </c:pt>
                <c:pt idx="1243">
                  <c:v>1/6/2017</c:v>
                </c:pt>
                <c:pt idx="1244">
                  <c:v>2/6/2017</c:v>
                </c:pt>
                <c:pt idx="1245">
                  <c:v>5/6/2017</c:v>
                </c:pt>
                <c:pt idx="1246">
                  <c:v>6/6/2017</c:v>
                </c:pt>
                <c:pt idx="1247">
                  <c:v>7/6/2017</c:v>
                </c:pt>
                <c:pt idx="1248">
                  <c:v>8/6/2017</c:v>
                </c:pt>
                <c:pt idx="1249">
                  <c:v>9/6/2017</c:v>
                </c:pt>
                <c:pt idx="1250">
                  <c:v>12/6/2017</c:v>
                </c:pt>
                <c:pt idx="1251">
                  <c:v>13/6/2017</c:v>
                </c:pt>
                <c:pt idx="1252">
                  <c:v>14/6/2017</c:v>
                </c:pt>
                <c:pt idx="1253">
                  <c:v>15/6/2017</c:v>
                </c:pt>
                <c:pt idx="1254">
                  <c:v>16/6/2017</c:v>
                </c:pt>
                <c:pt idx="1255">
                  <c:v>19/6/2017</c:v>
                </c:pt>
                <c:pt idx="1256">
                  <c:v>20/6/2017</c:v>
                </c:pt>
                <c:pt idx="1257">
                  <c:v>06/21/17</c:v>
                </c:pt>
                <c:pt idx="1258">
                  <c:v>06/22/17</c:v>
                </c:pt>
                <c:pt idx="1259">
                  <c:v>06/23/17</c:v>
                </c:pt>
                <c:pt idx="1260">
                  <c:v>06/28/17</c:v>
                </c:pt>
                <c:pt idx="1261">
                  <c:v>06/29/17</c:v>
                </c:pt>
                <c:pt idx="1262">
                  <c:v>06/30/17</c:v>
                </c:pt>
                <c:pt idx="1263">
                  <c:v>7/3/2017</c:v>
                </c:pt>
                <c:pt idx="1264">
                  <c:v>7/4/2017</c:v>
                </c:pt>
                <c:pt idx="1265">
                  <c:v>7/5/2017</c:v>
                </c:pt>
                <c:pt idx="1266">
                  <c:v>7/6/2017</c:v>
                </c:pt>
                <c:pt idx="1267">
                  <c:v>7/7/2017</c:v>
                </c:pt>
                <c:pt idx="1268">
                  <c:v>7/10/2017</c:v>
                </c:pt>
                <c:pt idx="1269">
                  <c:v>7/11/2017</c:v>
                </c:pt>
                <c:pt idx="1270">
                  <c:v>7/12/2017</c:v>
                </c:pt>
                <c:pt idx="1271">
                  <c:v>07/13/17</c:v>
                </c:pt>
                <c:pt idx="1272">
                  <c:v>07/14/17</c:v>
                </c:pt>
                <c:pt idx="1273">
                  <c:v>07/17/17</c:v>
                </c:pt>
                <c:pt idx="1274">
                  <c:v>07/18/17</c:v>
                </c:pt>
                <c:pt idx="1275">
                  <c:v>07/19/17</c:v>
                </c:pt>
                <c:pt idx="1276">
                  <c:v>07/20/17</c:v>
                </c:pt>
                <c:pt idx="1277">
                  <c:v>07/21/17</c:v>
                </c:pt>
                <c:pt idx="1278">
                  <c:v>07/24/17</c:v>
                </c:pt>
                <c:pt idx="1279">
                  <c:v>07/25/17</c:v>
                </c:pt>
                <c:pt idx="1280">
                  <c:v>07/26/17</c:v>
                </c:pt>
                <c:pt idx="1281">
                  <c:v>07/27/17</c:v>
                </c:pt>
                <c:pt idx="1282">
                  <c:v>07/28/17</c:v>
                </c:pt>
                <c:pt idx="1283">
                  <c:v>07/31/17</c:v>
                </c:pt>
                <c:pt idx="1284">
                  <c:v>8/1/2017</c:v>
                </c:pt>
                <c:pt idx="1285">
                  <c:v>8/2/2017</c:v>
                </c:pt>
                <c:pt idx="1286">
                  <c:v>8/3/2017</c:v>
                </c:pt>
                <c:pt idx="1287">
                  <c:v>8/4/2017</c:v>
                </c:pt>
                <c:pt idx="1288">
                  <c:v>8/7/2017</c:v>
                </c:pt>
                <c:pt idx="1289">
                  <c:v>8/8/2017</c:v>
                </c:pt>
                <c:pt idx="1290">
                  <c:v>8/9/2017</c:v>
                </c:pt>
                <c:pt idx="1291">
                  <c:v>8/10/2017</c:v>
                </c:pt>
                <c:pt idx="1292">
                  <c:v>8/11/2017</c:v>
                </c:pt>
                <c:pt idx="1293">
                  <c:v>08/14/17</c:v>
                </c:pt>
                <c:pt idx="1294">
                  <c:v>08/15/17</c:v>
                </c:pt>
                <c:pt idx="1295">
                  <c:v>08/16/17</c:v>
                </c:pt>
                <c:pt idx="1296">
                  <c:v>08/17/17</c:v>
                </c:pt>
                <c:pt idx="1297">
                  <c:v>08/18/17</c:v>
                </c:pt>
                <c:pt idx="1298">
                  <c:v>08/21/17</c:v>
                </c:pt>
                <c:pt idx="1299">
                  <c:v>08/22/17</c:v>
                </c:pt>
                <c:pt idx="1300">
                  <c:v>08/23/17</c:v>
                </c:pt>
                <c:pt idx="1301">
                  <c:v>08/24/17</c:v>
                </c:pt>
                <c:pt idx="1302">
                  <c:v>08/25/17</c:v>
                </c:pt>
                <c:pt idx="1303">
                  <c:v>08/28/17</c:v>
                </c:pt>
                <c:pt idx="1304">
                  <c:v>08/29/17</c:v>
                </c:pt>
                <c:pt idx="1305">
                  <c:v>08/30/17</c:v>
                </c:pt>
                <c:pt idx="1306">
                  <c:v>9/5/2017</c:v>
                </c:pt>
                <c:pt idx="1307">
                  <c:v>9/6/2017</c:v>
                </c:pt>
                <c:pt idx="1308">
                  <c:v>9/7/2017</c:v>
                </c:pt>
                <c:pt idx="1309">
                  <c:v>9/8/2017</c:v>
                </c:pt>
                <c:pt idx="1310">
                  <c:v>9/11/2017</c:v>
                </c:pt>
                <c:pt idx="1311">
                  <c:v>9/12/2017</c:v>
                </c:pt>
                <c:pt idx="1312">
                  <c:v>09/13/17</c:v>
                </c:pt>
                <c:pt idx="1313">
                  <c:v>09/14/17</c:v>
                </c:pt>
                <c:pt idx="1314">
                  <c:v>09/15/17</c:v>
                </c:pt>
                <c:pt idx="1315">
                  <c:v>09/18/17</c:v>
                </c:pt>
                <c:pt idx="1316">
                  <c:v>09/19/17</c:v>
                </c:pt>
                <c:pt idx="1317">
                  <c:v>09/20/17</c:v>
                </c:pt>
                <c:pt idx="1318">
                  <c:v>09/21/17</c:v>
                </c:pt>
                <c:pt idx="1319">
                  <c:v>09/25/17</c:v>
                </c:pt>
                <c:pt idx="1320">
                  <c:v>09/26/17</c:v>
                </c:pt>
                <c:pt idx="1321">
                  <c:v>09/27/17</c:v>
                </c:pt>
                <c:pt idx="1322">
                  <c:v>09/28/17</c:v>
                </c:pt>
                <c:pt idx="1323">
                  <c:v>09/29/17</c:v>
                </c:pt>
                <c:pt idx="1324">
                  <c:v>10/2/2017</c:v>
                </c:pt>
                <c:pt idx="1325">
                  <c:v>10/3/2017</c:v>
                </c:pt>
                <c:pt idx="1326">
                  <c:v>10/4/2017</c:v>
                </c:pt>
                <c:pt idx="1327">
                  <c:v>10/5/2017</c:v>
                </c:pt>
                <c:pt idx="1328">
                  <c:v>10/6/2017</c:v>
                </c:pt>
                <c:pt idx="1329">
                  <c:v>10/9/2017</c:v>
                </c:pt>
                <c:pt idx="1330">
                  <c:v>10/10/2017</c:v>
                </c:pt>
                <c:pt idx="1331">
                  <c:v>10/11/2017</c:v>
                </c:pt>
                <c:pt idx="1332">
                  <c:v>10/12/2017</c:v>
                </c:pt>
                <c:pt idx="1333">
                  <c:v>10/13/17</c:v>
                </c:pt>
                <c:pt idx="1334">
                  <c:v>10/16/17</c:v>
                </c:pt>
                <c:pt idx="1335">
                  <c:v>10/17/17</c:v>
                </c:pt>
                <c:pt idx="1336">
                  <c:v>10/19/17</c:v>
                </c:pt>
                <c:pt idx="1337">
                  <c:v>10/20/17</c:v>
                </c:pt>
                <c:pt idx="1338">
                  <c:v>10/23/17</c:v>
                </c:pt>
                <c:pt idx="1339">
                  <c:v>10/24/17</c:v>
                </c:pt>
                <c:pt idx="1340">
                  <c:v>10/25/17</c:v>
                </c:pt>
                <c:pt idx="1341">
                  <c:v>10/26/17</c:v>
                </c:pt>
                <c:pt idx="1342">
                  <c:v>10/27/17</c:v>
                </c:pt>
                <c:pt idx="1343">
                  <c:v>10/30/17</c:v>
                </c:pt>
                <c:pt idx="1344">
                  <c:v>10/31/17</c:v>
                </c:pt>
                <c:pt idx="1345">
                  <c:v>11/1/2017</c:v>
                </c:pt>
                <c:pt idx="1346">
                  <c:v>11/2/2017</c:v>
                </c:pt>
                <c:pt idx="1347">
                  <c:v>11/3/2017</c:v>
                </c:pt>
                <c:pt idx="1348">
                  <c:v>11/6/2017</c:v>
                </c:pt>
                <c:pt idx="1349">
                  <c:v>11/7/2017</c:v>
                </c:pt>
                <c:pt idx="1350">
                  <c:v>11/8/2017</c:v>
                </c:pt>
                <c:pt idx="1351">
                  <c:v>11/9/2017</c:v>
                </c:pt>
                <c:pt idx="1352">
                  <c:v>11/10/2017</c:v>
                </c:pt>
                <c:pt idx="1353">
                  <c:v>11/13/17</c:v>
                </c:pt>
                <c:pt idx="1354">
                  <c:v>11/14/17</c:v>
                </c:pt>
                <c:pt idx="1355">
                  <c:v>11/15/17</c:v>
                </c:pt>
                <c:pt idx="1356">
                  <c:v>11/16/17</c:v>
                </c:pt>
                <c:pt idx="1357">
                  <c:v>11/17/17</c:v>
                </c:pt>
                <c:pt idx="1358">
                  <c:v>11/20/17</c:v>
                </c:pt>
                <c:pt idx="1359">
                  <c:v>11/21/17</c:v>
                </c:pt>
                <c:pt idx="1360">
                  <c:v>11/22/17</c:v>
                </c:pt>
                <c:pt idx="1361">
                  <c:v>11/23/17</c:v>
                </c:pt>
                <c:pt idx="1362">
                  <c:v>11/24/17</c:v>
                </c:pt>
                <c:pt idx="1363">
                  <c:v>11/27/17</c:v>
                </c:pt>
                <c:pt idx="1364">
                  <c:v>11/28/17</c:v>
                </c:pt>
                <c:pt idx="1365">
                  <c:v>11/29/17</c:v>
                </c:pt>
                <c:pt idx="1366">
                  <c:v>11/30/17</c:v>
                </c:pt>
                <c:pt idx="1367">
                  <c:v>12/4/2017</c:v>
                </c:pt>
                <c:pt idx="1368">
                  <c:v>12/5/2017</c:v>
                </c:pt>
                <c:pt idx="1369">
                  <c:v>12/6/2017</c:v>
                </c:pt>
                <c:pt idx="1370">
                  <c:v>12/7/2017</c:v>
                </c:pt>
                <c:pt idx="1371">
                  <c:v>12/8/2017</c:v>
                </c:pt>
                <c:pt idx="1372">
                  <c:v>12/11/2017</c:v>
                </c:pt>
                <c:pt idx="1373">
                  <c:v>12/12/2017</c:v>
                </c:pt>
                <c:pt idx="1374">
                  <c:v>12/13/17</c:v>
                </c:pt>
                <c:pt idx="1375">
                  <c:v>12/14/17</c:v>
                </c:pt>
                <c:pt idx="1376">
                  <c:v>12/15/17</c:v>
                </c:pt>
                <c:pt idx="1377">
                  <c:v>12/18/17</c:v>
                </c:pt>
                <c:pt idx="1378">
                  <c:v>12/19/17</c:v>
                </c:pt>
                <c:pt idx="1379">
                  <c:v>12/20/17</c:v>
                </c:pt>
                <c:pt idx="1380">
                  <c:v>12/21/17</c:v>
                </c:pt>
                <c:pt idx="1381">
                  <c:v>12/22/17</c:v>
                </c:pt>
                <c:pt idx="1382">
                  <c:v>12/26/17</c:v>
                </c:pt>
                <c:pt idx="1383">
                  <c:v>12/27/17</c:v>
                </c:pt>
                <c:pt idx="1384">
                  <c:v>12/28/17</c:v>
                </c:pt>
                <c:pt idx="1385">
                  <c:v>12/29/17</c:v>
                </c:pt>
                <c:pt idx="1386">
                  <c:v>1/2/2018</c:v>
                </c:pt>
                <c:pt idx="1387">
                  <c:v>1/3/2018</c:v>
                </c:pt>
                <c:pt idx="1388">
                  <c:v>1/4/2018</c:v>
                </c:pt>
                <c:pt idx="1389">
                  <c:v>1/5/2018</c:v>
                </c:pt>
                <c:pt idx="1390">
                  <c:v>1/8/2018</c:v>
                </c:pt>
                <c:pt idx="1391">
                  <c:v>1/9/2018</c:v>
                </c:pt>
                <c:pt idx="1392">
                  <c:v>1/10/2018</c:v>
                </c:pt>
                <c:pt idx="1393">
                  <c:v>1/11/2018</c:v>
                </c:pt>
                <c:pt idx="1394">
                  <c:v>1/12/2018</c:v>
                </c:pt>
                <c:pt idx="1395">
                  <c:v>01/15/18</c:v>
                </c:pt>
                <c:pt idx="1396">
                  <c:v>01/16/18</c:v>
                </c:pt>
                <c:pt idx="1397">
                  <c:v>01/17/18</c:v>
                </c:pt>
                <c:pt idx="1398">
                  <c:v>01/18/18</c:v>
                </c:pt>
                <c:pt idx="1399">
                  <c:v>01/19/18</c:v>
                </c:pt>
                <c:pt idx="1400">
                  <c:v>01/22/18</c:v>
                </c:pt>
                <c:pt idx="1401">
                  <c:v>01/23/18</c:v>
                </c:pt>
                <c:pt idx="1402">
                  <c:v>01/24/18</c:v>
                </c:pt>
                <c:pt idx="1403">
                  <c:v>01/25/18</c:v>
                </c:pt>
                <c:pt idx="1404">
                  <c:v>01/26/18</c:v>
                </c:pt>
                <c:pt idx="1405">
                  <c:v>01/29/18</c:v>
                </c:pt>
                <c:pt idx="1406">
                  <c:v>01/30/18</c:v>
                </c:pt>
                <c:pt idx="1407">
                  <c:v>2/2/2018</c:v>
                </c:pt>
                <c:pt idx="1408">
                  <c:v>2/5/2018</c:v>
                </c:pt>
                <c:pt idx="1409">
                  <c:v>2/6/2018</c:v>
                </c:pt>
                <c:pt idx="1410">
                  <c:v>2/7/2018</c:v>
                </c:pt>
                <c:pt idx="1411">
                  <c:v>2/8/2018</c:v>
                </c:pt>
                <c:pt idx="1412">
                  <c:v>2/9/2018</c:v>
                </c:pt>
                <c:pt idx="1413">
                  <c:v>2/12/2018</c:v>
                </c:pt>
                <c:pt idx="1414">
                  <c:v>02/13/18</c:v>
                </c:pt>
                <c:pt idx="1415">
                  <c:v>02/14/18</c:v>
                </c:pt>
                <c:pt idx="1416">
                  <c:v>02/15/18</c:v>
                </c:pt>
                <c:pt idx="1417">
                  <c:v>02/19/18</c:v>
                </c:pt>
                <c:pt idx="1418">
                  <c:v>02/20/18</c:v>
                </c:pt>
                <c:pt idx="1419">
                  <c:v>02/21/18</c:v>
                </c:pt>
                <c:pt idx="1420">
                  <c:v>02/22/18</c:v>
                </c:pt>
                <c:pt idx="1421">
                  <c:v>02/23/18</c:v>
                </c:pt>
                <c:pt idx="1422">
                  <c:v>02/26/18</c:v>
                </c:pt>
                <c:pt idx="1423">
                  <c:v>02/27/18</c:v>
                </c:pt>
                <c:pt idx="1424">
                  <c:v>02/28/18</c:v>
                </c:pt>
                <c:pt idx="1425">
                  <c:v>3/1/2018</c:v>
                </c:pt>
                <c:pt idx="1426">
                  <c:v>3/2/2018</c:v>
                </c:pt>
                <c:pt idx="1427">
                  <c:v>3/5/2018</c:v>
                </c:pt>
                <c:pt idx="1428">
                  <c:v>3/6/2018</c:v>
                </c:pt>
                <c:pt idx="1429">
                  <c:v>3/7/2018</c:v>
                </c:pt>
                <c:pt idx="1430">
                  <c:v>3/8/2018</c:v>
                </c:pt>
                <c:pt idx="1431">
                  <c:v>3/9/2018</c:v>
                </c:pt>
                <c:pt idx="1432">
                  <c:v>3/12/2018</c:v>
                </c:pt>
                <c:pt idx="1433">
                  <c:v>03/13/18</c:v>
                </c:pt>
                <c:pt idx="1434">
                  <c:v>03/14/18</c:v>
                </c:pt>
                <c:pt idx="1435">
                  <c:v>03/15/18</c:v>
                </c:pt>
                <c:pt idx="1436">
                  <c:v>03/16/18</c:v>
                </c:pt>
                <c:pt idx="1437">
                  <c:v>03/19/18</c:v>
                </c:pt>
                <c:pt idx="1438">
                  <c:v>03/20/18</c:v>
                </c:pt>
                <c:pt idx="1439">
                  <c:v>03/21/18</c:v>
                </c:pt>
                <c:pt idx="1440">
                  <c:v>03/22/18</c:v>
                </c:pt>
                <c:pt idx="1441">
                  <c:v>03/23/18</c:v>
                </c:pt>
                <c:pt idx="1442">
                  <c:v>03/26/18</c:v>
                </c:pt>
                <c:pt idx="1443">
                  <c:v>03/27/18</c:v>
                </c:pt>
                <c:pt idx="1444">
                  <c:v>03/28/18</c:v>
                </c:pt>
                <c:pt idx="1445">
                  <c:v>03/29/18</c:v>
                </c:pt>
                <c:pt idx="1446">
                  <c:v>03/30/18</c:v>
                </c:pt>
                <c:pt idx="1447">
                  <c:v>4/2/2018</c:v>
                </c:pt>
                <c:pt idx="1448">
                  <c:v>4/3/2018</c:v>
                </c:pt>
                <c:pt idx="1449">
                  <c:v>4/4/2018</c:v>
                </c:pt>
                <c:pt idx="1450">
                  <c:v>4/5/2018</c:v>
                </c:pt>
                <c:pt idx="1451">
                  <c:v>4/6/2018</c:v>
                </c:pt>
                <c:pt idx="1452">
                  <c:v>4/9/2018</c:v>
                </c:pt>
                <c:pt idx="1453">
                  <c:v>4/10/2018</c:v>
                </c:pt>
                <c:pt idx="1454">
                  <c:v>4/11/2018</c:v>
                </c:pt>
                <c:pt idx="1455">
                  <c:v>4/12/2018</c:v>
                </c:pt>
                <c:pt idx="1456">
                  <c:v>04/13/18</c:v>
                </c:pt>
                <c:pt idx="1457">
                  <c:v>04/16/18</c:v>
                </c:pt>
                <c:pt idx="1458">
                  <c:v>04/17/18</c:v>
                </c:pt>
                <c:pt idx="1459">
                  <c:v>04/18/18</c:v>
                </c:pt>
                <c:pt idx="1460">
                  <c:v>04/19/18</c:v>
                </c:pt>
                <c:pt idx="1461">
                  <c:v>04/20/18</c:v>
                </c:pt>
                <c:pt idx="1462">
                  <c:v>04/23/18</c:v>
                </c:pt>
                <c:pt idx="1463">
                  <c:v>04/24/18</c:v>
                </c:pt>
                <c:pt idx="1464">
                  <c:v>04/25/18</c:v>
                </c:pt>
                <c:pt idx="1465">
                  <c:v>04/26/18</c:v>
                </c:pt>
                <c:pt idx="1466">
                  <c:v>04/27/18</c:v>
                </c:pt>
                <c:pt idx="1467">
                  <c:v>04/30/18</c:v>
                </c:pt>
                <c:pt idx="1468">
                  <c:v>5/2/2018</c:v>
                </c:pt>
                <c:pt idx="1469">
                  <c:v>5/3/2018</c:v>
                </c:pt>
                <c:pt idx="1470">
                  <c:v>5/4/2018</c:v>
                </c:pt>
                <c:pt idx="1471">
                  <c:v>5/7/2018</c:v>
                </c:pt>
                <c:pt idx="1472">
                  <c:v>5/8/2018</c:v>
                </c:pt>
                <c:pt idx="1473">
                  <c:v>05/14/18</c:v>
                </c:pt>
                <c:pt idx="1474">
                  <c:v>05/15/18</c:v>
                </c:pt>
                <c:pt idx="1475">
                  <c:v>05/16/18</c:v>
                </c:pt>
                <c:pt idx="1476">
                  <c:v>05/17/18</c:v>
                </c:pt>
                <c:pt idx="1477">
                  <c:v>05/18/18</c:v>
                </c:pt>
                <c:pt idx="1478">
                  <c:v>05/21/18</c:v>
                </c:pt>
                <c:pt idx="1479">
                  <c:v>05/22/18</c:v>
                </c:pt>
                <c:pt idx="1480">
                  <c:v>05/23/18</c:v>
                </c:pt>
                <c:pt idx="1481">
                  <c:v>05/24/18</c:v>
                </c:pt>
                <c:pt idx="1482">
                  <c:v>05/25/18</c:v>
                </c:pt>
                <c:pt idx="1483">
                  <c:v>05/28/18</c:v>
                </c:pt>
                <c:pt idx="1484">
                  <c:v>05/30/18</c:v>
                </c:pt>
                <c:pt idx="1485">
                  <c:v>05/31/18</c:v>
                </c:pt>
                <c:pt idx="1486">
                  <c:v>6/1/2018</c:v>
                </c:pt>
                <c:pt idx="1487">
                  <c:v>6/4/2018</c:v>
                </c:pt>
                <c:pt idx="1488">
                  <c:v>6/5/2018</c:v>
                </c:pt>
                <c:pt idx="1489">
                  <c:v>6/6/2018</c:v>
                </c:pt>
                <c:pt idx="1490">
                  <c:v>6/7/2018</c:v>
                </c:pt>
                <c:pt idx="1491">
                  <c:v>6/8/2018</c:v>
                </c:pt>
                <c:pt idx="1492">
                  <c:v>6/11/2018</c:v>
                </c:pt>
                <c:pt idx="1493">
                  <c:v>6/12/2018</c:v>
                </c:pt>
                <c:pt idx="1494">
                  <c:v>06/13/18</c:v>
                </c:pt>
                <c:pt idx="1495">
                  <c:v>06/14/18</c:v>
                </c:pt>
                <c:pt idx="1496">
                  <c:v>06/18/18</c:v>
                </c:pt>
                <c:pt idx="1497">
                  <c:v>06/19/18</c:v>
                </c:pt>
                <c:pt idx="1498">
                  <c:v>06/20/18</c:v>
                </c:pt>
                <c:pt idx="1499">
                  <c:v>06/21/18</c:v>
                </c:pt>
                <c:pt idx="1500">
                  <c:v>06/22/18</c:v>
                </c:pt>
                <c:pt idx="1501">
                  <c:v>06/25/18</c:v>
                </c:pt>
                <c:pt idx="1502">
                  <c:v>06/26/18</c:v>
                </c:pt>
                <c:pt idx="1503">
                  <c:v>06/27/18</c:v>
                </c:pt>
                <c:pt idx="1504">
                  <c:v>06/28/18</c:v>
                </c:pt>
                <c:pt idx="1505">
                  <c:v>06/29/18</c:v>
                </c:pt>
                <c:pt idx="1506">
                  <c:v>7/2/2018</c:v>
                </c:pt>
                <c:pt idx="1507">
                  <c:v>7/3/2018</c:v>
                </c:pt>
                <c:pt idx="1508">
                  <c:v>7/4/2018</c:v>
                </c:pt>
                <c:pt idx="1509">
                  <c:v>7/5/2018</c:v>
                </c:pt>
                <c:pt idx="1510">
                  <c:v>7/6/2018</c:v>
                </c:pt>
                <c:pt idx="1511">
                  <c:v>7/9/2018</c:v>
                </c:pt>
                <c:pt idx="1512">
                  <c:v>7/10/2018</c:v>
                </c:pt>
                <c:pt idx="1513">
                  <c:v>7/11/2018</c:v>
                </c:pt>
                <c:pt idx="1514">
                  <c:v>7/12/2018</c:v>
                </c:pt>
                <c:pt idx="1515">
                  <c:v>07/13/18</c:v>
                </c:pt>
                <c:pt idx="1516">
                  <c:v>07/16/18</c:v>
                </c:pt>
                <c:pt idx="1517">
                  <c:v>07/17/18</c:v>
                </c:pt>
                <c:pt idx="1518">
                  <c:v>07/18/18</c:v>
                </c:pt>
                <c:pt idx="1519">
                  <c:v>07/19/18</c:v>
                </c:pt>
                <c:pt idx="1520">
                  <c:v>07/20/18</c:v>
                </c:pt>
                <c:pt idx="1521">
                  <c:v>07/23/18</c:v>
                </c:pt>
                <c:pt idx="1522">
                  <c:v>07/24/18</c:v>
                </c:pt>
                <c:pt idx="1523">
                  <c:v>07/25/18</c:v>
                </c:pt>
                <c:pt idx="1524">
                  <c:v>07/26/18</c:v>
                </c:pt>
                <c:pt idx="1525">
                  <c:v>07/27/18</c:v>
                </c:pt>
                <c:pt idx="1526">
                  <c:v>07/30/18</c:v>
                </c:pt>
                <c:pt idx="1527">
                  <c:v>07/31/18</c:v>
                </c:pt>
                <c:pt idx="1528">
                  <c:v>8/1/2018</c:v>
                </c:pt>
                <c:pt idx="1529">
                  <c:v>8/2/2018</c:v>
                </c:pt>
                <c:pt idx="1530">
                  <c:v>8/3/2018</c:v>
                </c:pt>
                <c:pt idx="1531">
                  <c:v>8/6/2018</c:v>
                </c:pt>
                <c:pt idx="1532">
                  <c:v>8/7/2018</c:v>
                </c:pt>
              </c:strCache>
            </c:strRef>
          </c:cat>
          <c:val>
            <c:numRef>
              <c:f>'Hard Input'!$O$7:$O$1539</c:f>
              <c:numCache>
                <c:formatCode>General</c:formatCode>
                <c:ptCount val="1533"/>
                <c:pt idx="0">
                  <c:v>6004400</c:v>
                </c:pt>
                <c:pt idx="1">
                  <c:v>4571800</c:v>
                </c:pt>
                <c:pt idx="2">
                  <c:v>3356600</c:v>
                </c:pt>
                <c:pt idx="3">
                  <c:v>1275500</c:v>
                </c:pt>
                <c:pt idx="4">
                  <c:v>2525000</c:v>
                </c:pt>
                <c:pt idx="5">
                  <c:v>3235300</c:v>
                </c:pt>
                <c:pt idx="6">
                  <c:v>1747200</c:v>
                </c:pt>
                <c:pt idx="7">
                  <c:v>1072900</c:v>
                </c:pt>
                <c:pt idx="8">
                  <c:v>657800</c:v>
                </c:pt>
                <c:pt idx="9">
                  <c:v>1551500</c:v>
                </c:pt>
                <c:pt idx="10">
                  <c:v>4808300</c:v>
                </c:pt>
                <c:pt idx="11">
                  <c:v>8092700</c:v>
                </c:pt>
                <c:pt idx="12">
                  <c:v>5215600</c:v>
                </c:pt>
                <c:pt idx="13">
                  <c:v>4794700</c:v>
                </c:pt>
                <c:pt idx="14">
                  <c:v>4448200</c:v>
                </c:pt>
                <c:pt idx="15">
                  <c:v>5881400</c:v>
                </c:pt>
                <c:pt idx="16">
                  <c:v>3199000</c:v>
                </c:pt>
                <c:pt idx="17">
                  <c:v>1510400</c:v>
                </c:pt>
                <c:pt idx="18">
                  <c:v>4618700</c:v>
                </c:pt>
                <c:pt idx="19">
                  <c:v>3508600</c:v>
                </c:pt>
                <c:pt idx="20">
                  <c:v>3615800</c:v>
                </c:pt>
                <c:pt idx="21">
                  <c:v>4160800</c:v>
                </c:pt>
                <c:pt idx="22">
                  <c:v>5952100</c:v>
                </c:pt>
                <c:pt idx="23">
                  <c:v>1060800</c:v>
                </c:pt>
                <c:pt idx="24">
                  <c:v>2823100</c:v>
                </c:pt>
                <c:pt idx="25">
                  <c:v>2019800</c:v>
                </c:pt>
                <c:pt idx="26">
                  <c:v>1678300</c:v>
                </c:pt>
                <c:pt idx="27">
                  <c:v>2928900</c:v>
                </c:pt>
                <c:pt idx="28">
                  <c:v>826500</c:v>
                </c:pt>
                <c:pt idx="29">
                  <c:v>5736800</c:v>
                </c:pt>
                <c:pt idx="30">
                  <c:v>1881500</c:v>
                </c:pt>
                <c:pt idx="31">
                  <c:v>1682100</c:v>
                </c:pt>
                <c:pt idx="32">
                  <c:v>4890700</c:v>
                </c:pt>
                <c:pt idx="33">
                  <c:v>1835400</c:v>
                </c:pt>
                <c:pt idx="34">
                  <c:v>4496900</c:v>
                </c:pt>
                <c:pt idx="35">
                  <c:v>3652900</c:v>
                </c:pt>
                <c:pt idx="36">
                  <c:v>2880600</c:v>
                </c:pt>
                <c:pt idx="37">
                  <c:v>3709700</c:v>
                </c:pt>
                <c:pt idx="38">
                  <c:v>1792000</c:v>
                </c:pt>
                <c:pt idx="39">
                  <c:v>2378600</c:v>
                </c:pt>
                <c:pt idx="40">
                  <c:v>2901800</c:v>
                </c:pt>
                <c:pt idx="41">
                  <c:v>777700</c:v>
                </c:pt>
                <c:pt idx="42">
                  <c:v>1328700</c:v>
                </c:pt>
                <c:pt idx="43">
                  <c:v>1840600</c:v>
                </c:pt>
                <c:pt idx="44">
                  <c:v>3871900</c:v>
                </c:pt>
                <c:pt idx="45">
                  <c:v>2306500</c:v>
                </c:pt>
                <c:pt idx="46">
                  <c:v>2359600</c:v>
                </c:pt>
                <c:pt idx="47">
                  <c:v>3531800</c:v>
                </c:pt>
                <c:pt idx="48">
                  <c:v>1747400</c:v>
                </c:pt>
                <c:pt idx="49">
                  <c:v>3029700</c:v>
                </c:pt>
                <c:pt idx="50">
                  <c:v>2984100</c:v>
                </c:pt>
                <c:pt idx="51">
                  <c:v>9015000</c:v>
                </c:pt>
                <c:pt idx="52">
                  <c:v>7701500</c:v>
                </c:pt>
                <c:pt idx="53">
                  <c:v>8591300</c:v>
                </c:pt>
                <c:pt idx="54">
                  <c:v>7254600</c:v>
                </c:pt>
                <c:pt idx="55">
                  <c:v>11921800</c:v>
                </c:pt>
                <c:pt idx="56">
                  <c:v>3885000</c:v>
                </c:pt>
                <c:pt idx="57">
                  <c:v>3352600</c:v>
                </c:pt>
                <c:pt idx="58">
                  <c:v>2113700</c:v>
                </c:pt>
                <c:pt idx="59">
                  <c:v>6654500</c:v>
                </c:pt>
                <c:pt idx="60">
                  <c:v>4793000</c:v>
                </c:pt>
                <c:pt idx="61">
                  <c:v>6374600</c:v>
                </c:pt>
                <c:pt idx="62">
                  <c:v>4243800</c:v>
                </c:pt>
                <c:pt idx="63">
                  <c:v>3001700</c:v>
                </c:pt>
                <c:pt idx="64">
                  <c:v>2885700</c:v>
                </c:pt>
                <c:pt idx="65">
                  <c:v>2682000</c:v>
                </c:pt>
                <c:pt idx="66">
                  <c:v>1840600</c:v>
                </c:pt>
                <c:pt idx="67">
                  <c:v>2189800</c:v>
                </c:pt>
                <c:pt idx="68">
                  <c:v>2887800</c:v>
                </c:pt>
                <c:pt idx="69">
                  <c:v>1251800</c:v>
                </c:pt>
                <c:pt idx="70">
                  <c:v>3264800</c:v>
                </c:pt>
                <c:pt idx="71">
                  <c:v>1376000</c:v>
                </c:pt>
                <c:pt idx="72">
                  <c:v>1430400</c:v>
                </c:pt>
                <c:pt idx="73">
                  <c:v>5503500</c:v>
                </c:pt>
                <c:pt idx="74">
                  <c:v>12450100</c:v>
                </c:pt>
                <c:pt idx="75">
                  <c:v>4528600</c:v>
                </c:pt>
                <c:pt idx="76">
                  <c:v>2901600</c:v>
                </c:pt>
                <c:pt idx="77">
                  <c:v>6715000</c:v>
                </c:pt>
                <c:pt idx="78">
                  <c:v>5662800</c:v>
                </c:pt>
                <c:pt idx="79">
                  <c:v>5405400</c:v>
                </c:pt>
                <c:pt idx="80">
                  <c:v>2756500</c:v>
                </c:pt>
                <c:pt idx="81">
                  <c:v>2921900</c:v>
                </c:pt>
                <c:pt idx="82">
                  <c:v>2952500</c:v>
                </c:pt>
                <c:pt idx="83">
                  <c:v>5712700</c:v>
                </c:pt>
                <c:pt idx="84">
                  <c:v>4916000</c:v>
                </c:pt>
                <c:pt idx="85">
                  <c:v>5878300</c:v>
                </c:pt>
                <c:pt idx="86">
                  <c:v>5630800</c:v>
                </c:pt>
                <c:pt idx="87">
                  <c:v>7779400</c:v>
                </c:pt>
                <c:pt idx="88">
                  <c:v>7204200</c:v>
                </c:pt>
                <c:pt idx="89">
                  <c:v>6862400</c:v>
                </c:pt>
                <c:pt idx="90">
                  <c:v>4092300</c:v>
                </c:pt>
                <c:pt idx="91">
                  <c:v>4815600</c:v>
                </c:pt>
                <c:pt idx="92">
                  <c:v>5496400</c:v>
                </c:pt>
                <c:pt idx="93">
                  <c:v>8296800</c:v>
                </c:pt>
                <c:pt idx="94">
                  <c:v>6619300</c:v>
                </c:pt>
                <c:pt idx="95">
                  <c:v>5367800</c:v>
                </c:pt>
                <c:pt idx="96">
                  <c:v>7620400</c:v>
                </c:pt>
                <c:pt idx="97">
                  <c:v>6964800</c:v>
                </c:pt>
                <c:pt idx="98">
                  <c:v>3722000</c:v>
                </c:pt>
                <c:pt idx="99">
                  <c:v>4415700</c:v>
                </c:pt>
                <c:pt idx="100">
                  <c:v>9076300</c:v>
                </c:pt>
                <c:pt idx="101">
                  <c:v>4858300</c:v>
                </c:pt>
                <c:pt idx="102">
                  <c:v>2243200</c:v>
                </c:pt>
                <c:pt idx="103">
                  <c:v>2388800</c:v>
                </c:pt>
                <c:pt idx="104">
                  <c:v>2731300</c:v>
                </c:pt>
                <c:pt idx="105">
                  <c:v>3823000</c:v>
                </c:pt>
                <c:pt idx="106">
                  <c:v>7459800</c:v>
                </c:pt>
                <c:pt idx="107">
                  <c:v>4763700</c:v>
                </c:pt>
                <c:pt idx="108">
                  <c:v>5151800</c:v>
                </c:pt>
                <c:pt idx="109">
                  <c:v>2725100</c:v>
                </c:pt>
                <c:pt idx="110">
                  <c:v>2382500</c:v>
                </c:pt>
                <c:pt idx="111">
                  <c:v>1269000</c:v>
                </c:pt>
                <c:pt idx="112">
                  <c:v>3080100</c:v>
                </c:pt>
                <c:pt idx="113">
                  <c:v>4048300</c:v>
                </c:pt>
                <c:pt idx="114">
                  <c:v>2046000</c:v>
                </c:pt>
                <c:pt idx="115">
                  <c:v>4452300</c:v>
                </c:pt>
                <c:pt idx="116">
                  <c:v>2018600</c:v>
                </c:pt>
                <c:pt idx="117">
                  <c:v>6868300</c:v>
                </c:pt>
                <c:pt idx="118">
                  <c:v>3830500</c:v>
                </c:pt>
                <c:pt idx="119">
                  <c:v>3992600</c:v>
                </c:pt>
                <c:pt idx="120">
                  <c:v>7987000</c:v>
                </c:pt>
                <c:pt idx="121">
                  <c:v>6221000</c:v>
                </c:pt>
                <c:pt idx="122">
                  <c:v>9015300</c:v>
                </c:pt>
                <c:pt idx="123">
                  <c:v>3707200</c:v>
                </c:pt>
                <c:pt idx="124">
                  <c:v>5996000</c:v>
                </c:pt>
                <c:pt idx="125">
                  <c:v>8324800</c:v>
                </c:pt>
                <c:pt idx="126">
                  <c:v>6030000</c:v>
                </c:pt>
                <c:pt idx="127">
                  <c:v>2809300</c:v>
                </c:pt>
                <c:pt idx="128">
                  <c:v>5093500</c:v>
                </c:pt>
                <c:pt idx="129">
                  <c:v>3487700</c:v>
                </c:pt>
                <c:pt idx="130">
                  <c:v>3473900</c:v>
                </c:pt>
                <c:pt idx="131">
                  <c:v>3895300</c:v>
                </c:pt>
                <c:pt idx="132">
                  <c:v>5318400</c:v>
                </c:pt>
                <c:pt idx="133">
                  <c:v>4334600</c:v>
                </c:pt>
                <c:pt idx="134">
                  <c:v>5362800</c:v>
                </c:pt>
                <c:pt idx="135">
                  <c:v>10453400</c:v>
                </c:pt>
                <c:pt idx="136">
                  <c:v>2606000</c:v>
                </c:pt>
                <c:pt idx="137">
                  <c:v>2512700</c:v>
                </c:pt>
                <c:pt idx="138">
                  <c:v>1965000</c:v>
                </c:pt>
                <c:pt idx="139">
                  <c:v>3341700</c:v>
                </c:pt>
                <c:pt idx="140">
                  <c:v>1406000</c:v>
                </c:pt>
                <c:pt idx="141">
                  <c:v>2563700</c:v>
                </c:pt>
                <c:pt idx="142">
                  <c:v>5980900</c:v>
                </c:pt>
                <c:pt idx="143">
                  <c:v>12291300</c:v>
                </c:pt>
                <c:pt idx="144">
                  <c:v>7626400</c:v>
                </c:pt>
                <c:pt idx="145">
                  <c:v>2151800</c:v>
                </c:pt>
                <c:pt idx="146">
                  <c:v>3737900</c:v>
                </c:pt>
                <c:pt idx="147">
                  <c:v>4106900</c:v>
                </c:pt>
                <c:pt idx="148">
                  <c:v>6606400</c:v>
                </c:pt>
                <c:pt idx="149">
                  <c:v>2489900</c:v>
                </c:pt>
                <c:pt idx="150">
                  <c:v>4486700</c:v>
                </c:pt>
                <c:pt idx="151">
                  <c:v>6109300</c:v>
                </c:pt>
                <c:pt idx="152">
                  <c:v>566100</c:v>
                </c:pt>
                <c:pt idx="153">
                  <c:v>1709600</c:v>
                </c:pt>
                <c:pt idx="154">
                  <c:v>2113600</c:v>
                </c:pt>
                <c:pt idx="155">
                  <c:v>3094400</c:v>
                </c:pt>
                <c:pt idx="156">
                  <c:v>1566400</c:v>
                </c:pt>
                <c:pt idx="157">
                  <c:v>4495900</c:v>
                </c:pt>
                <c:pt idx="158">
                  <c:v>2876300</c:v>
                </c:pt>
                <c:pt idx="159">
                  <c:v>3557700</c:v>
                </c:pt>
                <c:pt idx="160">
                  <c:v>3030500</c:v>
                </c:pt>
                <c:pt idx="161">
                  <c:v>3829300</c:v>
                </c:pt>
                <c:pt idx="162">
                  <c:v>5037300</c:v>
                </c:pt>
                <c:pt idx="163">
                  <c:v>2855400</c:v>
                </c:pt>
                <c:pt idx="164">
                  <c:v>4305000</c:v>
                </c:pt>
                <c:pt idx="165">
                  <c:v>2259200</c:v>
                </c:pt>
                <c:pt idx="166">
                  <c:v>3714600</c:v>
                </c:pt>
                <c:pt idx="167">
                  <c:v>7134400</c:v>
                </c:pt>
                <c:pt idx="168">
                  <c:v>6564200</c:v>
                </c:pt>
                <c:pt idx="169">
                  <c:v>6336400</c:v>
                </c:pt>
                <c:pt idx="170">
                  <c:v>5706100</c:v>
                </c:pt>
                <c:pt idx="171">
                  <c:v>5990000</c:v>
                </c:pt>
                <c:pt idx="172">
                  <c:v>5693000</c:v>
                </c:pt>
                <c:pt idx="173">
                  <c:v>7982300</c:v>
                </c:pt>
                <c:pt idx="174">
                  <c:v>7016300</c:v>
                </c:pt>
                <c:pt idx="175">
                  <c:v>7548300</c:v>
                </c:pt>
                <c:pt idx="176">
                  <c:v>7640800</c:v>
                </c:pt>
                <c:pt idx="177">
                  <c:v>7671100</c:v>
                </c:pt>
                <c:pt idx="178">
                  <c:v>12965200</c:v>
                </c:pt>
                <c:pt idx="179">
                  <c:v>5283600</c:v>
                </c:pt>
                <c:pt idx="180">
                  <c:v>7176300</c:v>
                </c:pt>
                <c:pt idx="181">
                  <c:v>7902400</c:v>
                </c:pt>
                <c:pt idx="182">
                  <c:v>7630700</c:v>
                </c:pt>
                <c:pt idx="183">
                  <c:v>2537700</c:v>
                </c:pt>
                <c:pt idx="184">
                  <c:v>3511300</c:v>
                </c:pt>
                <c:pt idx="185">
                  <c:v>1109500</c:v>
                </c:pt>
                <c:pt idx="186">
                  <c:v>2116600</c:v>
                </c:pt>
                <c:pt idx="187">
                  <c:v>4395800</c:v>
                </c:pt>
                <c:pt idx="188">
                  <c:v>5424300</c:v>
                </c:pt>
                <c:pt idx="189">
                  <c:v>3528900</c:v>
                </c:pt>
                <c:pt idx="190">
                  <c:v>3819000</c:v>
                </c:pt>
                <c:pt idx="191">
                  <c:v>1892900</c:v>
                </c:pt>
                <c:pt idx="192">
                  <c:v>3524200</c:v>
                </c:pt>
                <c:pt idx="193">
                  <c:v>6565400</c:v>
                </c:pt>
                <c:pt idx="194">
                  <c:v>6441600</c:v>
                </c:pt>
                <c:pt idx="195">
                  <c:v>4402100</c:v>
                </c:pt>
                <c:pt idx="196">
                  <c:v>14196600</c:v>
                </c:pt>
                <c:pt idx="197">
                  <c:v>7332800</c:v>
                </c:pt>
                <c:pt idx="198">
                  <c:v>5403200</c:v>
                </c:pt>
                <c:pt idx="199">
                  <c:v>5914800</c:v>
                </c:pt>
                <c:pt idx="200">
                  <c:v>4336100</c:v>
                </c:pt>
                <c:pt idx="201">
                  <c:v>6315800</c:v>
                </c:pt>
                <c:pt idx="202">
                  <c:v>4778400</c:v>
                </c:pt>
                <c:pt idx="203">
                  <c:v>7415700</c:v>
                </c:pt>
                <c:pt idx="204">
                  <c:v>6117100</c:v>
                </c:pt>
                <c:pt idx="205">
                  <c:v>8467800</c:v>
                </c:pt>
                <c:pt idx="206">
                  <c:v>10761400</c:v>
                </c:pt>
                <c:pt idx="207">
                  <c:v>18191700</c:v>
                </c:pt>
                <c:pt idx="208">
                  <c:v>30035100</c:v>
                </c:pt>
                <c:pt idx="209">
                  <c:v>15826800</c:v>
                </c:pt>
                <c:pt idx="210">
                  <c:v>7159800</c:v>
                </c:pt>
                <c:pt idx="211">
                  <c:v>15640500</c:v>
                </c:pt>
                <c:pt idx="212">
                  <c:v>12313100</c:v>
                </c:pt>
                <c:pt idx="213">
                  <c:v>3986100</c:v>
                </c:pt>
                <c:pt idx="214">
                  <c:v>5961300</c:v>
                </c:pt>
                <c:pt idx="215">
                  <c:v>7703700</c:v>
                </c:pt>
                <c:pt idx="216">
                  <c:v>9476900</c:v>
                </c:pt>
                <c:pt idx="217">
                  <c:v>6246500</c:v>
                </c:pt>
                <c:pt idx="218">
                  <c:v>4942200</c:v>
                </c:pt>
                <c:pt idx="219">
                  <c:v>3391600</c:v>
                </c:pt>
                <c:pt idx="220">
                  <c:v>2563200</c:v>
                </c:pt>
                <c:pt idx="221">
                  <c:v>2640000</c:v>
                </c:pt>
                <c:pt idx="222">
                  <c:v>5872600</c:v>
                </c:pt>
                <c:pt idx="223">
                  <c:v>6164700</c:v>
                </c:pt>
                <c:pt idx="224">
                  <c:v>5671500</c:v>
                </c:pt>
                <c:pt idx="225">
                  <c:v>5402700</c:v>
                </c:pt>
                <c:pt idx="226">
                  <c:v>8816500</c:v>
                </c:pt>
                <c:pt idx="227">
                  <c:v>3668800</c:v>
                </c:pt>
                <c:pt idx="228">
                  <c:v>1459600</c:v>
                </c:pt>
                <c:pt idx="229">
                  <c:v>2133700</c:v>
                </c:pt>
                <c:pt idx="230">
                  <c:v>4071600</c:v>
                </c:pt>
                <c:pt idx="231">
                  <c:v>3414600</c:v>
                </c:pt>
                <c:pt idx="232">
                  <c:v>3317100</c:v>
                </c:pt>
                <c:pt idx="233">
                  <c:v>4519700</c:v>
                </c:pt>
                <c:pt idx="234">
                  <c:v>1839400</c:v>
                </c:pt>
                <c:pt idx="235">
                  <c:v>6105800</c:v>
                </c:pt>
                <c:pt idx="236">
                  <c:v>5796200</c:v>
                </c:pt>
                <c:pt idx="237">
                  <c:v>5416000</c:v>
                </c:pt>
                <c:pt idx="238">
                  <c:v>12948600</c:v>
                </c:pt>
                <c:pt idx="239">
                  <c:v>5824500</c:v>
                </c:pt>
                <c:pt idx="240">
                  <c:v>4893300</c:v>
                </c:pt>
                <c:pt idx="241">
                  <c:v>2849200</c:v>
                </c:pt>
                <c:pt idx="242">
                  <c:v>15320200</c:v>
                </c:pt>
                <c:pt idx="243">
                  <c:v>3512300</c:v>
                </c:pt>
                <c:pt idx="244">
                  <c:v>4928500</c:v>
                </c:pt>
                <c:pt idx="245">
                  <c:v>3239600</c:v>
                </c:pt>
                <c:pt idx="246">
                  <c:v>1343200</c:v>
                </c:pt>
                <c:pt idx="247">
                  <c:v>2749700</c:v>
                </c:pt>
                <c:pt idx="248">
                  <c:v>1775100</c:v>
                </c:pt>
                <c:pt idx="249">
                  <c:v>5117000</c:v>
                </c:pt>
                <c:pt idx="250">
                  <c:v>2893200</c:v>
                </c:pt>
                <c:pt idx="251">
                  <c:v>9070800</c:v>
                </c:pt>
                <c:pt idx="252">
                  <c:v>4707600</c:v>
                </c:pt>
                <c:pt idx="253">
                  <c:v>4974500</c:v>
                </c:pt>
                <c:pt idx="254">
                  <c:v>4201100</c:v>
                </c:pt>
                <c:pt idx="255">
                  <c:v>2181500</c:v>
                </c:pt>
                <c:pt idx="256">
                  <c:v>7604300</c:v>
                </c:pt>
                <c:pt idx="257">
                  <c:v>2473900</c:v>
                </c:pt>
                <c:pt idx="258">
                  <c:v>4258200</c:v>
                </c:pt>
                <c:pt idx="259">
                  <c:v>3217500</c:v>
                </c:pt>
                <c:pt idx="260">
                  <c:v>5539100</c:v>
                </c:pt>
                <c:pt idx="261">
                  <c:v>2707200</c:v>
                </c:pt>
                <c:pt idx="262">
                  <c:v>2534800</c:v>
                </c:pt>
                <c:pt idx="263">
                  <c:v>4846800</c:v>
                </c:pt>
                <c:pt idx="264">
                  <c:v>4091100</c:v>
                </c:pt>
                <c:pt idx="265">
                  <c:v>3935400</c:v>
                </c:pt>
                <c:pt idx="266">
                  <c:v>3219100</c:v>
                </c:pt>
                <c:pt idx="267">
                  <c:v>1037600</c:v>
                </c:pt>
                <c:pt idx="268">
                  <c:v>2180300</c:v>
                </c:pt>
                <c:pt idx="269">
                  <c:v>1500500</c:v>
                </c:pt>
                <c:pt idx="270">
                  <c:v>2433900</c:v>
                </c:pt>
                <c:pt idx="271">
                  <c:v>5062300</c:v>
                </c:pt>
                <c:pt idx="272">
                  <c:v>1598500</c:v>
                </c:pt>
                <c:pt idx="273">
                  <c:v>5860300</c:v>
                </c:pt>
                <c:pt idx="274">
                  <c:v>3523500</c:v>
                </c:pt>
                <c:pt idx="275">
                  <c:v>2772100</c:v>
                </c:pt>
                <c:pt idx="276">
                  <c:v>9139200</c:v>
                </c:pt>
                <c:pt idx="277">
                  <c:v>10365600</c:v>
                </c:pt>
                <c:pt idx="278">
                  <c:v>3095000</c:v>
                </c:pt>
                <c:pt idx="279">
                  <c:v>2730900</c:v>
                </c:pt>
                <c:pt idx="280">
                  <c:v>2338400</c:v>
                </c:pt>
                <c:pt idx="281">
                  <c:v>2955500</c:v>
                </c:pt>
                <c:pt idx="282">
                  <c:v>3382900</c:v>
                </c:pt>
                <c:pt idx="283">
                  <c:v>1595700</c:v>
                </c:pt>
                <c:pt idx="284">
                  <c:v>1825200</c:v>
                </c:pt>
                <c:pt idx="285">
                  <c:v>3295500</c:v>
                </c:pt>
                <c:pt idx="286">
                  <c:v>3639900</c:v>
                </c:pt>
                <c:pt idx="287">
                  <c:v>1854900</c:v>
                </c:pt>
                <c:pt idx="288">
                  <c:v>1133300</c:v>
                </c:pt>
                <c:pt idx="289">
                  <c:v>4712800</c:v>
                </c:pt>
                <c:pt idx="290">
                  <c:v>3536900</c:v>
                </c:pt>
                <c:pt idx="291">
                  <c:v>2802500</c:v>
                </c:pt>
                <c:pt idx="292">
                  <c:v>980400</c:v>
                </c:pt>
                <c:pt idx="293">
                  <c:v>1865200</c:v>
                </c:pt>
                <c:pt idx="294">
                  <c:v>4182900</c:v>
                </c:pt>
                <c:pt idx="295">
                  <c:v>1829400</c:v>
                </c:pt>
                <c:pt idx="296">
                  <c:v>2778700</c:v>
                </c:pt>
                <c:pt idx="297">
                  <c:v>4643900</c:v>
                </c:pt>
                <c:pt idx="298">
                  <c:v>5740900</c:v>
                </c:pt>
                <c:pt idx="299">
                  <c:v>7246700</c:v>
                </c:pt>
                <c:pt idx="300">
                  <c:v>6930600</c:v>
                </c:pt>
                <c:pt idx="301">
                  <c:v>9914900</c:v>
                </c:pt>
                <c:pt idx="302">
                  <c:v>3477100</c:v>
                </c:pt>
                <c:pt idx="303">
                  <c:v>4584300</c:v>
                </c:pt>
                <c:pt idx="304">
                  <c:v>5493000</c:v>
                </c:pt>
                <c:pt idx="305">
                  <c:v>2877200</c:v>
                </c:pt>
                <c:pt idx="306">
                  <c:v>1411800</c:v>
                </c:pt>
                <c:pt idx="307">
                  <c:v>1899300</c:v>
                </c:pt>
                <c:pt idx="308">
                  <c:v>4707600</c:v>
                </c:pt>
                <c:pt idx="309">
                  <c:v>4317100</c:v>
                </c:pt>
                <c:pt idx="310">
                  <c:v>6739200</c:v>
                </c:pt>
                <c:pt idx="311">
                  <c:v>2314600</c:v>
                </c:pt>
                <c:pt idx="312">
                  <c:v>7593300</c:v>
                </c:pt>
                <c:pt idx="313">
                  <c:v>5094100</c:v>
                </c:pt>
                <c:pt idx="314">
                  <c:v>3965900</c:v>
                </c:pt>
                <c:pt idx="315">
                  <c:v>5137700</c:v>
                </c:pt>
                <c:pt idx="316">
                  <c:v>5065600</c:v>
                </c:pt>
                <c:pt idx="317">
                  <c:v>5320100</c:v>
                </c:pt>
                <c:pt idx="318">
                  <c:v>8057000</c:v>
                </c:pt>
                <c:pt idx="319">
                  <c:v>951900</c:v>
                </c:pt>
                <c:pt idx="320">
                  <c:v>2778200</c:v>
                </c:pt>
                <c:pt idx="321">
                  <c:v>4372900</c:v>
                </c:pt>
                <c:pt idx="322">
                  <c:v>3070500</c:v>
                </c:pt>
                <c:pt idx="323">
                  <c:v>5049700</c:v>
                </c:pt>
                <c:pt idx="324">
                  <c:v>5202400</c:v>
                </c:pt>
                <c:pt idx="325">
                  <c:v>6223800</c:v>
                </c:pt>
                <c:pt idx="326">
                  <c:v>5102000</c:v>
                </c:pt>
                <c:pt idx="327">
                  <c:v>4853800</c:v>
                </c:pt>
                <c:pt idx="328">
                  <c:v>1609700</c:v>
                </c:pt>
                <c:pt idx="329">
                  <c:v>5718400</c:v>
                </c:pt>
                <c:pt idx="330">
                  <c:v>15513600</c:v>
                </c:pt>
                <c:pt idx="331">
                  <c:v>4743000</c:v>
                </c:pt>
                <c:pt idx="332">
                  <c:v>3342500</c:v>
                </c:pt>
                <c:pt idx="333">
                  <c:v>4380400</c:v>
                </c:pt>
                <c:pt idx="334">
                  <c:v>5117800</c:v>
                </c:pt>
                <c:pt idx="335">
                  <c:v>4571500</c:v>
                </c:pt>
                <c:pt idx="336">
                  <c:v>2248900</c:v>
                </c:pt>
                <c:pt idx="337">
                  <c:v>1683200</c:v>
                </c:pt>
                <c:pt idx="338">
                  <c:v>6938100</c:v>
                </c:pt>
                <c:pt idx="339">
                  <c:v>3190600</c:v>
                </c:pt>
                <c:pt idx="340">
                  <c:v>2184100</c:v>
                </c:pt>
                <c:pt idx="341">
                  <c:v>555300</c:v>
                </c:pt>
                <c:pt idx="342">
                  <c:v>2235800</c:v>
                </c:pt>
                <c:pt idx="343">
                  <c:v>854400</c:v>
                </c:pt>
                <c:pt idx="344">
                  <c:v>1847100</c:v>
                </c:pt>
                <c:pt idx="345">
                  <c:v>1874000</c:v>
                </c:pt>
                <c:pt idx="346">
                  <c:v>1304500</c:v>
                </c:pt>
                <c:pt idx="347">
                  <c:v>2130800</c:v>
                </c:pt>
                <c:pt idx="348">
                  <c:v>2674600</c:v>
                </c:pt>
                <c:pt idx="349">
                  <c:v>2488400</c:v>
                </c:pt>
                <c:pt idx="350">
                  <c:v>2533700</c:v>
                </c:pt>
                <c:pt idx="351">
                  <c:v>4077400</c:v>
                </c:pt>
                <c:pt idx="352">
                  <c:v>1232500</c:v>
                </c:pt>
                <c:pt idx="353">
                  <c:v>3389300</c:v>
                </c:pt>
                <c:pt idx="354">
                  <c:v>3592700</c:v>
                </c:pt>
                <c:pt idx="355">
                  <c:v>2270000</c:v>
                </c:pt>
                <c:pt idx="356">
                  <c:v>2388000</c:v>
                </c:pt>
                <c:pt idx="357">
                  <c:v>2711800</c:v>
                </c:pt>
                <c:pt idx="358">
                  <c:v>1772800</c:v>
                </c:pt>
                <c:pt idx="359">
                  <c:v>4009800</c:v>
                </c:pt>
                <c:pt idx="360">
                  <c:v>5678600</c:v>
                </c:pt>
                <c:pt idx="361">
                  <c:v>2484300</c:v>
                </c:pt>
                <c:pt idx="362">
                  <c:v>2081700</c:v>
                </c:pt>
                <c:pt idx="363">
                  <c:v>8507100</c:v>
                </c:pt>
                <c:pt idx="364">
                  <c:v>7109700</c:v>
                </c:pt>
                <c:pt idx="365">
                  <c:v>3411100</c:v>
                </c:pt>
                <c:pt idx="366">
                  <c:v>3427600</c:v>
                </c:pt>
                <c:pt idx="367">
                  <c:v>4661200</c:v>
                </c:pt>
                <c:pt idx="368">
                  <c:v>4103800</c:v>
                </c:pt>
                <c:pt idx="369">
                  <c:v>5508900</c:v>
                </c:pt>
                <c:pt idx="370">
                  <c:v>1587200</c:v>
                </c:pt>
                <c:pt idx="371">
                  <c:v>2760200</c:v>
                </c:pt>
                <c:pt idx="372">
                  <c:v>6436600</c:v>
                </c:pt>
                <c:pt idx="373">
                  <c:v>8882700</c:v>
                </c:pt>
                <c:pt idx="374">
                  <c:v>3988800</c:v>
                </c:pt>
                <c:pt idx="375">
                  <c:v>3785200</c:v>
                </c:pt>
                <c:pt idx="376">
                  <c:v>1829900</c:v>
                </c:pt>
                <c:pt idx="377">
                  <c:v>6915400</c:v>
                </c:pt>
                <c:pt idx="378">
                  <c:v>9402300</c:v>
                </c:pt>
                <c:pt idx="379">
                  <c:v>1229600</c:v>
                </c:pt>
                <c:pt idx="380">
                  <c:v>6058100</c:v>
                </c:pt>
                <c:pt idx="381">
                  <c:v>2476200</c:v>
                </c:pt>
                <c:pt idx="382">
                  <c:v>4299900</c:v>
                </c:pt>
                <c:pt idx="383">
                  <c:v>3363900</c:v>
                </c:pt>
                <c:pt idx="384">
                  <c:v>4169195</c:v>
                </c:pt>
                <c:pt idx="385">
                  <c:v>2925600</c:v>
                </c:pt>
                <c:pt idx="386">
                  <c:v>4135900</c:v>
                </c:pt>
                <c:pt idx="387">
                  <c:v>8213600</c:v>
                </c:pt>
                <c:pt idx="388">
                  <c:v>6268300</c:v>
                </c:pt>
                <c:pt idx="389">
                  <c:v>4741900</c:v>
                </c:pt>
                <c:pt idx="390">
                  <c:v>4164400</c:v>
                </c:pt>
                <c:pt idx="391">
                  <c:v>5988200</c:v>
                </c:pt>
                <c:pt idx="392">
                  <c:v>6472400</c:v>
                </c:pt>
                <c:pt idx="393">
                  <c:v>4529500</c:v>
                </c:pt>
                <c:pt idx="394">
                  <c:v>2717700</c:v>
                </c:pt>
                <c:pt idx="395">
                  <c:v>2162700</c:v>
                </c:pt>
                <c:pt idx="396">
                  <c:v>2430300</c:v>
                </c:pt>
                <c:pt idx="397">
                  <c:v>1367400</c:v>
                </c:pt>
                <c:pt idx="398">
                  <c:v>2118100</c:v>
                </c:pt>
                <c:pt idx="399">
                  <c:v>1322200</c:v>
                </c:pt>
                <c:pt idx="400">
                  <c:v>1990200</c:v>
                </c:pt>
                <c:pt idx="401">
                  <c:v>2022500</c:v>
                </c:pt>
                <c:pt idx="402">
                  <c:v>1300300</c:v>
                </c:pt>
                <c:pt idx="403">
                  <c:v>2777200</c:v>
                </c:pt>
                <c:pt idx="404">
                  <c:v>1723300</c:v>
                </c:pt>
                <c:pt idx="405">
                  <c:v>3864600</c:v>
                </c:pt>
                <c:pt idx="406">
                  <c:v>1856700</c:v>
                </c:pt>
                <c:pt idx="407">
                  <c:v>3324500</c:v>
                </c:pt>
                <c:pt idx="408">
                  <c:v>2850300</c:v>
                </c:pt>
                <c:pt idx="409">
                  <c:v>2488900</c:v>
                </c:pt>
                <c:pt idx="410">
                  <c:v>3884600</c:v>
                </c:pt>
                <c:pt idx="411">
                  <c:v>2721700</c:v>
                </c:pt>
                <c:pt idx="412">
                  <c:v>2833300</c:v>
                </c:pt>
                <c:pt idx="413">
                  <c:v>1641300</c:v>
                </c:pt>
                <c:pt idx="414">
                  <c:v>9301700</c:v>
                </c:pt>
                <c:pt idx="415">
                  <c:v>5539000</c:v>
                </c:pt>
                <c:pt idx="416">
                  <c:v>2171200</c:v>
                </c:pt>
                <c:pt idx="417">
                  <c:v>4406000</c:v>
                </c:pt>
                <c:pt idx="418">
                  <c:v>5256000</c:v>
                </c:pt>
                <c:pt idx="419">
                  <c:v>4920400</c:v>
                </c:pt>
                <c:pt idx="420">
                  <c:v>4107300</c:v>
                </c:pt>
                <c:pt idx="421">
                  <c:v>0</c:v>
                </c:pt>
                <c:pt idx="422">
                  <c:v>5876400</c:v>
                </c:pt>
                <c:pt idx="423">
                  <c:v>4080200</c:v>
                </c:pt>
                <c:pt idx="424">
                  <c:v>4901800</c:v>
                </c:pt>
                <c:pt idx="425">
                  <c:v>4406500</c:v>
                </c:pt>
                <c:pt idx="426">
                  <c:v>4066100</c:v>
                </c:pt>
                <c:pt idx="427">
                  <c:v>5238800</c:v>
                </c:pt>
                <c:pt idx="428">
                  <c:v>2680500</c:v>
                </c:pt>
                <c:pt idx="429">
                  <c:v>6898100</c:v>
                </c:pt>
                <c:pt idx="430">
                  <c:v>1537100</c:v>
                </c:pt>
                <c:pt idx="431">
                  <c:v>2233900</c:v>
                </c:pt>
                <c:pt idx="432">
                  <c:v>1036500</c:v>
                </c:pt>
                <c:pt idx="433">
                  <c:v>1610300</c:v>
                </c:pt>
                <c:pt idx="434">
                  <c:v>3762500</c:v>
                </c:pt>
                <c:pt idx="435">
                  <c:v>1553200</c:v>
                </c:pt>
                <c:pt idx="436">
                  <c:v>1499600</c:v>
                </c:pt>
                <c:pt idx="437">
                  <c:v>1727700</c:v>
                </c:pt>
                <c:pt idx="438">
                  <c:v>2826600</c:v>
                </c:pt>
                <c:pt idx="439">
                  <c:v>2678200</c:v>
                </c:pt>
                <c:pt idx="440">
                  <c:v>4790900</c:v>
                </c:pt>
                <c:pt idx="441">
                  <c:v>2004300</c:v>
                </c:pt>
                <c:pt idx="442">
                  <c:v>2188800</c:v>
                </c:pt>
                <c:pt idx="443">
                  <c:v>1892300</c:v>
                </c:pt>
                <c:pt idx="444">
                  <c:v>1968200</c:v>
                </c:pt>
                <c:pt idx="445">
                  <c:v>1338800</c:v>
                </c:pt>
                <c:pt idx="446">
                  <c:v>3420700</c:v>
                </c:pt>
                <c:pt idx="447">
                  <c:v>5214300</c:v>
                </c:pt>
                <c:pt idx="448">
                  <c:v>3522400</c:v>
                </c:pt>
                <c:pt idx="449">
                  <c:v>2344800</c:v>
                </c:pt>
                <c:pt idx="450">
                  <c:v>4361600</c:v>
                </c:pt>
                <c:pt idx="451">
                  <c:v>5756000</c:v>
                </c:pt>
                <c:pt idx="452">
                  <c:v>5326400</c:v>
                </c:pt>
                <c:pt idx="453">
                  <c:v>1086300</c:v>
                </c:pt>
                <c:pt idx="454">
                  <c:v>2346500</c:v>
                </c:pt>
                <c:pt idx="455">
                  <c:v>9502700</c:v>
                </c:pt>
                <c:pt idx="456">
                  <c:v>3213000</c:v>
                </c:pt>
                <c:pt idx="457">
                  <c:v>3810900</c:v>
                </c:pt>
                <c:pt idx="458">
                  <c:v>4678400</c:v>
                </c:pt>
                <c:pt idx="459">
                  <c:v>6543000</c:v>
                </c:pt>
                <c:pt idx="460">
                  <c:v>7747900</c:v>
                </c:pt>
                <c:pt idx="461">
                  <c:v>8214800</c:v>
                </c:pt>
                <c:pt idx="462">
                  <c:v>3784700</c:v>
                </c:pt>
                <c:pt idx="463">
                  <c:v>7652200</c:v>
                </c:pt>
                <c:pt idx="464">
                  <c:v>1601500</c:v>
                </c:pt>
                <c:pt idx="465">
                  <c:v>2673300</c:v>
                </c:pt>
                <c:pt idx="466">
                  <c:v>4260900</c:v>
                </c:pt>
                <c:pt idx="467">
                  <c:v>5391000</c:v>
                </c:pt>
                <c:pt idx="468">
                  <c:v>4022400</c:v>
                </c:pt>
                <c:pt idx="469">
                  <c:v>3939600</c:v>
                </c:pt>
                <c:pt idx="470">
                  <c:v>2702300</c:v>
                </c:pt>
                <c:pt idx="471">
                  <c:v>941700</c:v>
                </c:pt>
                <c:pt idx="472">
                  <c:v>2386800</c:v>
                </c:pt>
                <c:pt idx="473">
                  <c:v>1255600</c:v>
                </c:pt>
                <c:pt idx="474">
                  <c:v>2700500</c:v>
                </c:pt>
                <c:pt idx="475">
                  <c:v>269000</c:v>
                </c:pt>
                <c:pt idx="476">
                  <c:v>2877300</c:v>
                </c:pt>
                <c:pt idx="477">
                  <c:v>1411400</c:v>
                </c:pt>
                <c:pt idx="478">
                  <c:v>2153800</c:v>
                </c:pt>
                <c:pt idx="479">
                  <c:v>6198100</c:v>
                </c:pt>
                <c:pt idx="480">
                  <c:v>3190500</c:v>
                </c:pt>
                <c:pt idx="481">
                  <c:v>2358600</c:v>
                </c:pt>
                <c:pt idx="482">
                  <c:v>3976200</c:v>
                </c:pt>
                <c:pt idx="483">
                  <c:v>6096900</c:v>
                </c:pt>
                <c:pt idx="484">
                  <c:v>1266300</c:v>
                </c:pt>
                <c:pt idx="485">
                  <c:v>703900</c:v>
                </c:pt>
                <c:pt idx="486">
                  <c:v>851400</c:v>
                </c:pt>
                <c:pt idx="487">
                  <c:v>5838300</c:v>
                </c:pt>
                <c:pt idx="488">
                  <c:v>3468600</c:v>
                </c:pt>
                <c:pt idx="489">
                  <c:v>4569500</c:v>
                </c:pt>
                <c:pt idx="490">
                  <c:v>351300</c:v>
                </c:pt>
                <c:pt idx="491">
                  <c:v>6427300</c:v>
                </c:pt>
                <c:pt idx="492">
                  <c:v>2493200</c:v>
                </c:pt>
                <c:pt idx="493">
                  <c:v>6097200</c:v>
                </c:pt>
                <c:pt idx="494">
                  <c:v>5156400</c:v>
                </c:pt>
                <c:pt idx="495">
                  <c:v>2558300</c:v>
                </c:pt>
                <c:pt idx="496">
                  <c:v>1186800</c:v>
                </c:pt>
                <c:pt idx="497">
                  <c:v>3084200</c:v>
                </c:pt>
                <c:pt idx="498">
                  <c:v>3432500</c:v>
                </c:pt>
                <c:pt idx="499">
                  <c:v>671000</c:v>
                </c:pt>
                <c:pt idx="500">
                  <c:v>1251200</c:v>
                </c:pt>
                <c:pt idx="501">
                  <c:v>1693300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3113200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5868800</c:v>
                </c:pt>
                <c:pt idx="536">
                  <c:v>0</c:v>
                </c:pt>
                <c:pt idx="537">
                  <c:v>2756800</c:v>
                </c:pt>
                <c:pt idx="538">
                  <c:v>0</c:v>
                </c:pt>
                <c:pt idx="539">
                  <c:v>3101000</c:v>
                </c:pt>
                <c:pt idx="540">
                  <c:v>1565700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5559000</c:v>
                </c:pt>
                <c:pt idx="545">
                  <c:v>4966300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3231200</c:v>
                </c:pt>
                <c:pt idx="550">
                  <c:v>1514600</c:v>
                </c:pt>
                <c:pt idx="551">
                  <c:v>1538600</c:v>
                </c:pt>
                <c:pt idx="552">
                  <c:v>1004900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3636200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5980600</c:v>
                </c:pt>
                <c:pt idx="564">
                  <c:v>0</c:v>
                </c:pt>
                <c:pt idx="565">
                  <c:v>5339700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4755700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4924200</c:v>
                </c:pt>
                <c:pt idx="575">
                  <c:v>4097200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5322200</c:v>
                </c:pt>
                <c:pt idx="583">
                  <c:v>0</c:v>
                </c:pt>
                <c:pt idx="584">
                  <c:v>1653800</c:v>
                </c:pt>
                <c:pt idx="585">
                  <c:v>9200200</c:v>
                </c:pt>
                <c:pt idx="586">
                  <c:v>0</c:v>
                </c:pt>
                <c:pt idx="587">
                  <c:v>0</c:v>
                </c:pt>
                <c:pt idx="588">
                  <c:v>1618900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5435800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1146200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3778700</c:v>
                </c:pt>
                <c:pt idx="607">
                  <c:v>0</c:v>
                </c:pt>
                <c:pt idx="608">
                  <c:v>0</c:v>
                </c:pt>
                <c:pt idx="609">
                  <c:v>3124600</c:v>
                </c:pt>
                <c:pt idx="610">
                  <c:v>4010500</c:v>
                </c:pt>
                <c:pt idx="611">
                  <c:v>2449500</c:v>
                </c:pt>
                <c:pt idx="612">
                  <c:v>0</c:v>
                </c:pt>
                <c:pt idx="613">
                  <c:v>1110300</c:v>
                </c:pt>
                <c:pt idx="614">
                  <c:v>1665600</c:v>
                </c:pt>
                <c:pt idx="615">
                  <c:v>5506400</c:v>
                </c:pt>
                <c:pt idx="616">
                  <c:v>2707500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1961600</c:v>
                </c:pt>
                <c:pt idx="626">
                  <c:v>3179900</c:v>
                </c:pt>
                <c:pt idx="627">
                  <c:v>3109400</c:v>
                </c:pt>
                <c:pt idx="628">
                  <c:v>4750400</c:v>
                </c:pt>
                <c:pt idx="629">
                  <c:v>2835700</c:v>
                </c:pt>
                <c:pt idx="630">
                  <c:v>2169700</c:v>
                </c:pt>
                <c:pt idx="631">
                  <c:v>2721200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3645700</c:v>
                </c:pt>
                <c:pt idx="637">
                  <c:v>0</c:v>
                </c:pt>
                <c:pt idx="638">
                  <c:v>5872500</c:v>
                </c:pt>
                <c:pt idx="639">
                  <c:v>0</c:v>
                </c:pt>
                <c:pt idx="640">
                  <c:v>9890200</c:v>
                </c:pt>
                <c:pt idx="641">
                  <c:v>0</c:v>
                </c:pt>
                <c:pt idx="642">
                  <c:v>0</c:v>
                </c:pt>
                <c:pt idx="643">
                  <c:v>1976600</c:v>
                </c:pt>
                <c:pt idx="644">
                  <c:v>0</c:v>
                </c:pt>
                <c:pt idx="645">
                  <c:v>186900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1221800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2930100</c:v>
                </c:pt>
                <c:pt idx="654">
                  <c:v>2196100</c:v>
                </c:pt>
                <c:pt idx="655">
                  <c:v>0</c:v>
                </c:pt>
                <c:pt idx="656">
                  <c:v>2925300</c:v>
                </c:pt>
                <c:pt idx="657">
                  <c:v>5804800</c:v>
                </c:pt>
                <c:pt idx="658">
                  <c:v>5254900</c:v>
                </c:pt>
                <c:pt idx="659">
                  <c:v>3306100</c:v>
                </c:pt>
                <c:pt idx="660">
                  <c:v>2576400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4981200</c:v>
                </c:pt>
                <c:pt idx="665">
                  <c:v>2540000</c:v>
                </c:pt>
                <c:pt idx="666">
                  <c:v>4736200</c:v>
                </c:pt>
                <c:pt idx="667">
                  <c:v>5611400</c:v>
                </c:pt>
                <c:pt idx="668">
                  <c:v>0</c:v>
                </c:pt>
                <c:pt idx="669">
                  <c:v>7401900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3057300</c:v>
                </c:pt>
                <c:pt idx="674">
                  <c:v>3409800</c:v>
                </c:pt>
                <c:pt idx="675">
                  <c:v>3165900</c:v>
                </c:pt>
                <c:pt idx="676">
                  <c:v>3206100</c:v>
                </c:pt>
                <c:pt idx="677">
                  <c:v>4395700</c:v>
                </c:pt>
                <c:pt idx="678">
                  <c:v>8209100</c:v>
                </c:pt>
                <c:pt idx="679">
                  <c:v>4463800</c:v>
                </c:pt>
                <c:pt idx="680">
                  <c:v>1236400</c:v>
                </c:pt>
                <c:pt idx="681">
                  <c:v>2399500</c:v>
                </c:pt>
                <c:pt idx="682">
                  <c:v>2742500</c:v>
                </c:pt>
                <c:pt idx="683">
                  <c:v>1350400</c:v>
                </c:pt>
                <c:pt idx="684">
                  <c:v>2554300</c:v>
                </c:pt>
                <c:pt idx="685">
                  <c:v>3363200</c:v>
                </c:pt>
                <c:pt idx="686">
                  <c:v>2662800</c:v>
                </c:pt>
                <c:pt idx="687">
                  <c:v>4223700</c:v>
                </c:pt>
                <c:pt idx="688">
                  <c:v>4786100</c:v>
                </c:pt>
                <c:pt idx="689">
                  <c:v>2611800</c:v>
                </c:pt>
                <c:pt idx="690">
                  <c:v>2022300</c:v>
                </c:pt>
                <c:pt idx="691">
                  <c:v>2660000</c:v>
                </c:pt>
                <c:pt idx="692">
                  <c:v>3636200</c:v>
                </c:pt>
                <c:pt idx="693">
                  <c:v>3796600</c:v>
                </c:pt>
                <c:pt idx="694">
                  <c:v>3105400</c:v>
                </c:pt>
                <c:pt idx="695">
                  <c:v>2846700</c:v>
                </c:pt>
                <c:pt idx="696">
                  <c:v>1865400</c:v>
                </c:pt>
                <c:pt idx="697">
                  <c:v>1848200</c:v>
                </c:pt>
                <c:pt idx="698">
                  <c:v>6986700</c:v>
                </c:pt>
                <c:pt idx="699">
                  <c:v>3435500</c:v>
                </c:pt>
                <c:pt idx="700">
                  <c:v>9873700</c:v>
                </c:pt>
                <c:pt idx="701">
                  <c:v>2740400</c:v>
                </c:pt>
                <c:pt idx="702">
                  <c:v>2658600</c:v>
                </c:pt>
                <c:pt idx="703">
                  <c:v>3224100</c:v>
                </c:pt>
                <c:pt idx="704">
                  <c:v>3200600</c:v>
                </c:pt>
                <c:pt idx="705">
                  <c:v>8236000</c:v>
                </c:pt>
                <c:pt idx="706">
                  <c:v>3654300</c:v>
                </c:pt>
                <c:pt idx="707">
                  <c:v>4503500</c:v>
                </c:pt>
                <c:pt idx="708">
                  <c:v>1082600</c:v>
                </c:pt>
                <c:pt idx="709">
                  <c:v>1788800</c:v>
                </c:pt>
                <c:pt idx="710">
                  <c:v>1825200</c:v>
                </c:pt>
                <c:pt idx="711">
                  <c:v>2079500</c:v>
                </c:pt>
                <c:pt idx="712">
                  <c:v>2798300</c:v>
                </c:pt>
                <c:pt idx="713">
                  <c:v>2067900</c:v>
                </c:pt>
                <c:pt idx="714">
                  <c:v>2531000</c:v>
                </c:pt>
                <c:pt idx="715">
                  <c:v>3374900</c:v>
                </c:pt>
                <c:pt idx="716">
                  <c:v>6092200</c:v>
                </c:pt>
                <c:pt idx="717">
                  <c:v>3844200</c:v>
                </c:pt>
                <c:pt idx="718">
                  <c:v>4162100</c:v>
                </c:pt>
                <c:pt idx="719">
                  <c:v>2983900</c:v>
                </c:pt>
                <c:pt idx="720">
                  <c:v>3382200</c:v>
                </c:pt>
                <c:pt idx="721">
                  <c:v>5898400</c:v>
                </c:pt>
                <c:pt idx="722">
                  <c:v>2574300</c:v>
                </c:pt>
                <c:pt idx="723">
                  <c:v>2541000</c:v>
                </c:pt>
                <c:pt idx="724">
                  <c:v>1098800</c:v>
                </c:pt>
                <c:pt idx="725">
                  <c:v>3173000</c:v>
                </c:pt>
                <c:pt idx="726">
                  <c:v>1813600</c:v>
                </c:pt>
                <c:pt idx="727">
                  <c:v>3610200</c:v>
                </c:pt>
                <c:pt idx="728">
                  <c:v>3193400</c:v>
                </c:pt>
                <c:pt idx="729">
                  <c:v>10145400</c:v>
                </c:pt>
                <c:pt idx="730">
                  <c:v>3183300</c:v>
                </c:pt>
                <c:pt idx="731">
                  <c:v>2096300</c:v>
                </c:pt>
                <c:pt idx="732">
                  <c:v>4157600</c:v>
                </c:pt>
                <c:pt idx="733">
                  <c:v>3375800</c:v>
                </c:pt>
                <c:pt idx="734">
                  <c:v>1960600</c:v>
                </c:pt>
                <c:pt idx="735">
                  <c:v>3390900</c:v>
                </c:pt>
                <c:pt idx="736">
                  <c:v>2877500</c:v>
                </c:pt>
                <c:pt idx="737">
                  <c:v>2653700</c:v>
                </c:pt>
                <c:pt idx="738">
                  <c:v>3143100</c:v>
                </c:pt>
                <c:pt idx="739">
                  <c:v>3448000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363700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1263400</c:v>
                </c:pt>
                <c:pt idx="754">
                  <c:v>1963600</c:v>
                </c:pt>
                <c:pt idx="755">
                  <c:v>3293500</c:v>
                </c:pt>
                <c:pt idx="756">
                  <c:v>3287300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4556200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5897400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4399700</c:v>
                </c:pt>
                <c:pt idx="793">
                  <c:v>0</c:v>
                </c:pt>
                <c:pt idx="794">
                  <c:v>1635500</c:v>
                </c:pt>
                <c:pt idx="795">
                  <c:v>1007900</c:v>
                </c:pt>
                <c:pt idx="796">
                  <c:v>4663500</c:v>
                </c:pt>
                <c:pt idx="797">
                  <c:v>2729900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8213000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6792200</c:v>
                </c:pt>
                <c:pt idx="814">
                  <c:v>7478000</c:v>
                </c:pt>
                <c:pt idx="815">
                  <c:v>0</c:v>
                </c:pt>
                <c:pt idx="816">
                  <c:v>0</c:v>
                </c:pt>
                <c:pt idx="817">
                  <c:v>2111400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7370900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3412300</c:v>
                </c:pt>
                <c:pt idx="854">
                  <c:v>2340000</c:v>
                </c:pt>
                <c:pt idx="855">
                  <c:v>3588000</c:v>
                </c:pt>
                <c:pt idx="856">
                  <c:v>3493900</c:v>
                </c:pt>
                <c:pt idx="857">
                  <c:v>1844100</c:v>
                </c:pt>
                <c:pt idx="858">
                  <c:v>1403700</c:v>
                </c:pt>
                <c:pt idx="859">
                  <c:v>1096700</c:v>
                </c:pt>
                <c:pt idx="860">
                  <c:v>3262900</c:v>
                </c:pt>
                <c:pt idx="861">
                  <c:v>2849100</c:v>
                </c:pt>
                <c:pt idx="862">
                  <c:v>2051100</c:v>
                </c:pt>
                <c:pt idx="863">
                  <c:v>2473700</c:v>
                </c:pt>
                <c:pt idx="864">
                  <c:v>2354800</c:v>
                </c:pt>
                <c:pt idx="865">
                  <c:v>1234800</c:v>
                </c:pt>
                <c:pt idx="866">
                  <c:v>2137400</c:v>
                </c:pt>
                <c:pt idx="867">
                  <c:v>1882700</c:v>
                </c:pt>
                <c:pt idx="868">
                  <c:v>1450800</c:v>
                </c:pt>
                <c:pt idx="869">
                  <c:v>2882400</c:v>
                </c:pt>
                <c:pt idx="870">
                  <c:v>1697800</c:v>
                </c:pt>
                <c:pt idx="871">
                  <c:v>1378200</c:v>
                </c:pt>
                <c:pt idx="872">
                  <c:v>1016400</c:v>
                </c:pt>
                <c:pt idx="873">
                  <c:v>10975500</c:v>
                </c:pt>
                <c:pt idx="874">
                  <c:v>4316500</c:v>
                </c:pt>
                <c:pt idx="875">
                  <c:v>1783400</c:v>
                </c:pt>
                <c:pt idx="876">
                  <c:v>1553500</c:v>
                </c:pt>
                <c:pt idx="877">
                  <c:v>2745600</c:v>
                </c:pt>
                <c:pt idx="878">
                  <c:v>1382900</c:v>
                </c:pt>
                <c:pt idx="879">
                  <c:v>2518500</c:v>
                </c:pt>
                <c:pt idx="880">
                  <c:v>1641300</c:v>
                </c:pt>
                <c:pt idx="881">
                  <c:v>3077300</c:v>
                </c:pt>
                <c:pt idx="882">
                  <c:v>3899000</c:v>
                </c:pt>
                <c:pt idx="883">
                  <c:v>3139800</c:v>
                </c:pt>
                <c:pt idx="884">
                  <c:v>4692000</c:v>
                </c:pt>
                <c:pt idx="885">
                  <c:v>3122400</c:v>
                </c:pt>
                <c:pt idx="886">
                  <c:v>6494400</c:v>
                </c:pt>
                <c:pt idx="887">
                  <c:v>7321600</c:v>
                </c:pt>
                <c:pt idx="888">
                  <c:v>2426700</c:v>
                </c:pt>
                <c:pt idx="889">
                  <c:v>1888800</c:v>
                </c:pt>
                <c:pt idx="890">
                  <c:v>2616000</c:v>
                </c:pt>
                <c:pt idx="891">
                  <c:v>2153700</c:v>
                </c:pt>
                <c:pt idx="892">
                  <c:v>3230000</c:v>
                </c:pt>
                <c:pt idx="893">
                  <c:v>0</c:v>
                </c:pt>
                <c:pt idx="894">
                  <c:v>1044600</c:v>
                </c:pt>
                <c:pt idx="895">
                  <c:v>1975000</c:v>
                </c:pt>
                <c:pt idx="896">
                  <c:v>3827800</c:v>
                </c:pt>
                <c:pt idx="897">
                  <c:v>6261500</c:v>
                </c:pt>
                <c:pt idx="898">
                  <c:v>5864400</c:v>
                </c:pt>
                <c:pt idx="899">
                  <c:v>3147400</c:v>
                </c:pt>
                <c:pt idx="900">
                  <c:v>2826600</c:v>
                </c:pt>
                <c:pt idx="901">
                  <c:v>3795400</c:v>
                </c:pt>
                <c:pt idx="902">
                  <c:v>1457200</c:v>
                </c:pt>
                <c:pt idx="903">
                  <c:v>1837300</c:v>
                </c:pt>
                <c:pt idx="904">
                  <c:v>3229200</c:v>
                </c:pt>
                <c:pt idx="905">
                  <c:v>3199000</c:v>
                </c:pt>
                <c:pt idx="906">
                  <c:v>1098400</c:v>
                </c:pt>
                <c:pt idx="907">
                  <c:v>4226100</c:v>
                </c:pt>
                <c:pt idx="908">
                  <c:v>3646000</c:v>
                </c:pt>
                <c:pt idx="909">
                  <c:v>3088400</c:v>
                </c:pt>
                <c:pt idx="910">
                  <c:v>3038300</c:v>
                </c:pt>
                <c:pt idx="911">
                  <c:v>2800100</c:v>
                </c:pt>
                <c:pt idx="912">
                  <c:v>6574800</c:v>
                </c:pt>
                <c:pt idx="913">
                  <c:v>18014100</c:v>
                </c:pt>
                <c:pt idx="914">
                  <c:v>12478800</c:v>
                </c:pt>
                <c:pt idx="915">
                  <c:v>3259900</c:v>
                </c:pt>
                <c:pt idx="916">
                  <c:v>8088800</c:v>
                </c:pt>
                <c:pt idx="917">
                  <c:v>8731100</c:v>
                </c:pt>
                <c:pt idx="918">
                  <c:v>0</c:v>
                </c:pt>
                <c:pt idx="919">
                  <c:v>0</c:v>
                </c:pt>
                <c:pt idx="920">
                  <c:v>4303900</c:v>
                </c:pt>
                <c:pt idx="921">
                  <c:v>4350100</c:v>
                </c:pt>
                <c:pt idx="922">
                  <c:v>9920500</c:v>
                </c:pt>
                <c:pt idx="923">
                  <c:v>5343500</c:v>
                </c:pt>
                <c:pt idx="924">
                  <c:v>5548100</c:v>
                </c:pt>
                <c:pt idx="925">
                  <c:v>4341700</c:v>
                </c:pt>
                <c:pt idx="926">
                  <c:v>4667900</c:v>
                </c:pt>
                <c:pt idx="927">
                  <c:v>2995200</c:v>
                </c:pt>
                <c:pt idx="928">
                  <c:v>3294300</c:v>
                </c:pt>
                <c:pt idx="929">
                  <c:v>6037700</c:v>
                </c:pt>
                <c:pt idx="930">
                  <c:v>17536300</c:v>
                </c:pt>
                <c:pt idx="931">
                  <c:v>17560900</c:v>
                </c:pt>
                <c:pt idx="932">
                  <c:v>5159200</c:v>
                </c:pt>
                <c:pt idx="933">
                  <c:v>12067900</c:v>
                </c:pt>
                <c:pt idx="934">
                  <c:v>5642100</c:v>
                </c:pt>
                <c:pt idx="935">
                  <c:v>4352000</c:v>
                </c:pt>
                <c:pt idx="936">
                  <c:v>3266200</c:v>
                </c:pt>
                <c:pt idx="937">
                  <c:v>4388500</c:v>
                </c:pt>
                <c:pt idx="938">
                  <c:v>4043700</c:v>
                </c:pt>
                <c:pt idx="939">
                  <c:v>6122100</c:v>
                </c:pt>
                <c:pt idx="940">
                  <c:v>3584500</c:v>
                </c:pt>
                <c:pt idx="941">
                  <c:v>1840600</c:v>
                </c:pt>
                <c:pt idx="942">
                  <c:v>2919100</c:v>
                </c:pt>
                <c:pt idx="943">
                  <c:v>5155000</c:v>
                </c:pt>
                <c:pt idx="944">
                  <c:v>1325200</c:v>
                </c:pt>
                <c:pt idx="945">
                  <c:v>3085600</c:v>
                </c:pt>
                <c:pt idx="946">
                  <c:v>4735700</c:v>
                </c:pt>
                <c:pt idx="947">
                  <c:v>6506300</c:v>
                </c:pt>
                <c:pt idx="948">
                  <c:v>4742200</c:v>
                </c:pt>
                <c:pt idx="949">
                  <c:v>5903700</c:v>
                </c:pt>
                <c:pt idx="950">
                  <c:v>13019000</c:v>
                </c:pt>
                <c:pt idx="951">
                  <c:v>0</c:v>
                </c:pt>
                <c:pt idx="952">
                  <c:v>3050400</c:v>
                </c:pt>
                <c:pt idx="953">
                  <c:v>1144100</c:v>
                </c:pt>
                <c:pt idx="954">
                  <c:v>9719200</c:v>
                </c:pt>
                <c:pt idx="955">
                  <c:v>7956000</c:v>
                </c:pt>
                <c:pt idx="956">
                  <c:v>6297100</c:v>
                </c:pt>
                <c:pt idx="957">
                  <c:v>3678000</c:v>
                </c:pt>
                <c:pt idx="958">
                  <c:v>7601400</c:v>
                </c:pt>
                <c:pt idx="959">
                  <c:v>2408200</c:v>
                </c:pt>
                <c:pt idx="960">
                  <c:v>2094100</c:v>
                </c:pt>
                <c:pt idx="961">
                  <c:v>5255100</c:v>
                </c:pt>
                <c:pt idx="962">
                  <c:v>4067900</c:v>
                </c:pt>
                <c:pt idx="963">
                  <c:v>2128700</c:v>
                </c:pt>
                <c:pt idx="964">
                  <c:v>6406100</c:v>
                </c:pt>
                <c:pt idx="965">
                  <c:v>3664200</c:v>
                </c:pt>
                <c:pt idx="966">
                  <c:v>4426900</c:v>
                </c:pt>
                <c:pt idx="967">
                  <c:v>2156200</c:v>
                </c:pt>
                <c:pt idx="968">
                  <c:v>3168100</c:v>
                </c:pt>
                <c:pt idx="969">
                  <c:v>2464300</c:v>
                </c:pt>
                <c:pt idx="970">
                  <c:v>3483600</c:v>
                </c:pt>
                <c:pt idx="971">
                  <c:v>3003800</c:v>
                </c:pt>
                <c:pt idx="972">
                  <c:v>627500</c:v>
                </c:pt>
                <c:pt idx="973">
                  <c:v>1572600</c:v>
                </c:pt>
                <c:pt idx="974">
                  <c:v>2470300</c:v>
                </c:pt>
                <c:pt idx="975">
                  <c:v>3374800</c:v>
                </c:pt>
                <c:pt idx="976">
                  <c:v>5125200</c:v>
                </c:pt>
                <c:pt idx="977">
                  <c:v>3557300</c:v>
                </c:pt>
                <c:pt idx="978">
                  <c:v>2812600</c:v>
                </c:pt>
                <c:pt idx="979">
                  <c:v>3118600</c:v>
                </c:pt>
                <c:pt idx="980">
                  <c:v>5051700</c:v>
                </c:pt>
                <c:pt idx="981">
                  <c:v>3421200</c:v>
                </c:pt>
                <c:pt idx="982">
                  <c:v>1757300</c:v>
                </c:pt>
                <c:pt idx="983">
                  <c:v>3307400</c:v>
                </c:pt>
                <c:pt idx="984">
                  <c:v>4061900</c:v>
                </c:pt>
                <c:pt idx="985">
                  <c:v>2990900</c:v>
                </c:pt>
                <c:pt idx="986">
                  <c:v>1711000</c:v>
                </c:pt>
                <c:pt idx="987">
                  <c:v>2680300</c:v>
                </c:pt>
                <c:pt idx="988">
                  <c:v>2319200</c:v>
                </c:pt>
                <c:pt idx="989">
                  <c:v>3586700</c:v>
                </c:pt>
                <c:pt idx="990">
                  <c:v>1680700</c:v>
                </c:pt>
                <c:pt idx="991">
                  <c:v>2063200</c:v>
                </c:pt>
                <c:pt idx="992">
                  <c:v>1945700</c:v>
                </c:pt>
                <c:pt idx="993">
                  <c:v>2794600</c:v>
                </c:pt>
                <c:pt idx="994">
                  <c:v>3888700</c:v>
                </c:pt>
                <c:pt idx="995">
                  <c:v>2762900</c:v>
                </c:pt>
                <c:pt idx="996">
                  <c:v>4385200</c:v>
                </c:pt>
                <c:pt idx="997">
                  <c:v>1450200</c:v>
                </c:pt>
                <c:pt idx="998">
                  <c:v>7547400</c:v>
                </c:pt>
                <c:pt idx="999">
                  <c:v>3451700</c:v>
                </c:pt>
                <c:pt idx="1000">
                  <c:v>2262300</c:v>
                </c:pt>
                <c:pt idx="1001">
                  <c:v>1667400</c:v>
                </c:pt>
                <c:pt idx="1002">
                  <c:v>3449600</c:v>
                </c:pt>
                <c:pt idx="1003">
                  <c:v>5136100</c:v>
                </c:pt>
                <c:pt idx="1004">
                  <c:v>2468700</c:v>
                </c:pt>
                <c:pt idx="1005">
                  <c:v>2986300</c:v>
                </c:pt>
                <c:pt idx="1006">
                  <c:v>1161100</c:v>
                </c:pt>
                <c:pt idx="1007">
                  <c:v>1954500</c:v>
                </c:pt>
                <c:pt idx="1008">
                  <c:v>1110600</c:v>
                </c:pt>
                <c:pt idx="1009">
                  <c:v>2166100</c:v>
                </c:pt>
                <c:pt idx="1010">
                  <c:v>4515000</c:v>
                </c:pt>
                <c:pt idx="1011">
                  <c:v>4162300</c:v>
                </c:pt>
                <c:pt idx="1012">
                  <c:v>1301500</c:v>
                </c:pt>
                <c:pt idx="1013">
                  <c:v>1606600</c:v>
                </c:pt>
                <c:pt idx="1014">
                  <c:v>5299400</c:v>
                </c:pt>
                <c:pt idx="1015">
                  <c:v>3144500</c:v>
                </c:pt>
                <c:pt idx="1016">
                  <c:v>1754900</c:v>
                </c:pt>
                <c:pt idx="1017">
                  <c:v>0</c:v>
                </c:pt>
                <c:pt idx="1018">
                  <c:v>0</c:v>
                </c:pt>
                <c:pt idx="1019">
                  <c:v>4683500</c:v>
                </c:pt>
                <c:pt idx="1020">
                  <c:v>2186000</c:v>
                </c:pt>
                <c:pt idx="1021">
                  <c:v>2631600</c:v>
                </c:pt>
                <c:pt idx="1022">
                  <c:v>906700</c:v>
                </c:pt>
                <c:pt idx="1023">
                  <c:v>0</c:v>
                </c:pt>
                <c:pt idx="1024">
                  <c:v>0</c:v>
                </c:pt>
                <c:pt idx="1025">
                  <c:v>6800700</c:v>
                </c:pt>
                <c:pt idx="1026">
                  <c:v>7991300</c:v>
                </c:pt>
                <c:pt idx="1027">
                  <c:v>4567700</c:v>
                </c:pt>
                <c:pt idx="1028">
                  <c:v>3964300</c:v>
                </c:pt>
                <c:pt idx="1029">
                  <c:v>3690100</c:v>
                </c:pt>
                <c:pt idx="1030">
                  <c:v>5135400</c:v>
                </c:pt>
                <c:pt idx="1031">
                  <c:v>4446200</c:v>
                </c:pt>
                <c:pt idx="1032">
                  <c:v>5927100</c:v>
                </c:pt>
                <c:pt idx="1033">
                  <c:v>1545800</c:v>
                </c:pt>
                <c:pt idx="1034">
                  <c:v>3008300</c:v>
                </c:pt>
                <c:pt idx="1035">
                  <c:v>4010400</c:v>
                </c:pt>
                <c:pt idx="1036">
                  <c:v>4384700</c:v>
                </c:pt>
                <c:pt idx="1037">
                  <c:v>3161100</c:v>
                </c:pt>
                <c:pt idx="1038">
                  <c:v>2717600</c:v>
                </c:pt>
                <c:pt idx="1039">
                  <c:v>4352200</c:v>
                </c:pt>
                <c:pt idx="1040">
                  <c:v>6527800</c:v>
                </c:pt>
                <c:pt idx="1041">
                  <c:v>4097100</c:v>
                </c:pt>
                <c:pt idx="1042">
                  <c:v>1699000</c:v>
                </c:pt>
                <c:pt idx="1043">
                  <c:v>867100</c:v>
                </c:pt>
                <c:pt idx="1044">
                  <c:v>1374400</c:v>
                </c:pt>
                <c:pt idx="1045">
                  <c:v>2663400</c:v>
                </c:pt>
                <c:pt idx="1046">
                  <c:v>4225000</c:v>
                </c:pt>
                <c:pt idx="1047">
                  <c:v>1905500</c:v>
                </c:pt>
                <c:pt idx="1048">
                  <c:v>2431000</c:v>
                </c:pt>
                <c:pt idx="1049">
                  <c:v>3476700</c:v>
                </c:pt>
                <c:pt idx="1050">
                  <c:v>8272700</c:v>
                </c:pt>
                <c:pt idx="1051">
                  <c:v>1155300</c:v>
                </c:pt>
                <c:pt idx="1052">
                  <c:v>3851900</c:v>
                </c:pt>
                <c:pt idx="1053">
                  <c:v>2103100</c:v>
                </c:pt>
                <c:pt idx="1054">
                  <c:v>1447200</c:v>
                </c:pt>
                <c:pt idx="1055">
                  <c:v>1579000</c:v>
                </c:pt>
                <c:pt idx="1056">
                  <c:v>1731400</c:v>
                </c:pt>
                <c:pt idx="1057">
                  <c:v>2256700</c:v>
                </c:pt>
                <c:pt idx="1058">
                  <c:v>3119600</c:v>
                </c:pt>
                <c:pt idx="1059">
                  <c:v>5361000</c:v>
                </c:pt>
                <c:pt idx="1060">
                  <c:v>6688100</c:v>
                </c:pt>
                <c:pt idx="1061">
                  <c:v>2878300</c:v>
                </c:pt>
                <c:pt idx="1062">
                  <c:v>6944900</c:v>
                </c:pt>
                <c:pt idx="1063">
                  <c:v>4133700</c:v>
                </c:pt>
                <c:pt idx="1064">
                  <c:v>7060900</c:v>
                </c:pt>
                <c:pt idx="1065">
                  <c:v>2859200</c:v>
                </c:pt>
                <c:pt idx="1066">
                  <c:v>4022800</c:v>
                </c:pt>
                <c:pt idx="1067">
                  <c:v>5820000</c:v>
                </c:pt>
                <c:pt idx="1068">
                  <c:v>2122500</c:v>
                </c:pt>
                <c:pt idx="1069">
                  <c:v>1885800</c:v>
                </c:pt>
                <c:pt idx="1070">
                  <c:v>4078800</c:v>
                </c:pt>
                <c:pt idx="1071">
                  <c:v>2453500</c:v>
                </c:pt>
                <c:pt idx="1072">
                  <c:v>6349100</c:v>
                </c:pt>
                <c:pt idx="1073">
                  <c:v>9303300</c:v>
                </c:pt>
                <c:pt idx="1074">
                  <c:v>3457200</c:v>
                </c:pt>
                <c:pt idx="1075">
                  <c:v>8611700</c:v>
                </c:pt>
                <c:pt idx="1076">
                  <c:v>9620400</c:v>
                </c:pt>
                <c:pt idx="1077">
                  <c:v>6778600</c:v>
                </c:pt>
                <c:pt idx="1078">
                  <c:v>3601900</c:v>
                </c:pt>
                <c:pt idx="1079">
                  <c:v>8439000</c:v>
                </c:pt>
                <c:pt idx="1080">
                  <c:v>7982900</c:v>
                </c:pt>
                <c:pt idx="1081">
                  <c:v>3759100</c:v>
                </c:pt>
                <c:pt idx="1082">
                  <c:v>5271100</c:v>
                </c:pt>
                <c:pt idx="1083">
                  <c:v>4142300</c:v>
                </c:pt>
                <c:pt idx="1084">
                  <c:v>4815300</c:v>
                </c:pt>
                <c:pt idx="1085">
                  <c:v>12499200</c:v>
                </c:pt>
                <c:pt idx="1086">
                  <c:v>3795400</c:v>
                </c:pt>
                <c:pt idx="1087">
                  <c:v>1216400</c:v>
                </c:pt>
                <c:pt idx="1088">
                  <c:v>4836600</c:v>
                </c:pt>
                <c:pt idx="1089">
                  <c:v>8613800</c:v>
                </c:pt>
                <c:pt idx="1090">
                  <c:v>9397400</c:v>
                </c:pt>
                <c:pt idx="1091">
                  <c:v>3886800</c:v>
                </c:pt>
                <c:pt idx="1092">
                  <c:v>3171000</c:v>
                </c:pt>
                <c:pt idx="1093">
                  <c:v>7640700</c:v>
                </c:pt>
                <c:pt idx="1094">
                  <c:v>1941600</c:v>
                </c:pt>
                <c:pt idx="1095">
                  <c:v>1994300</c:v>
                </c:pt>
                <c:pt idx="1096">
                  <c:v>5604500</c:v>
                </c:pt>
                <c:pt idx="1097">
                  <c:v>5402400</c:v>
                </c:pt>
                <c:pt idx="1098">
                  <c:v>3876000</c:v>
                </c:pt>
                <c:pt idx="1099">
                  <c:v>5177900</c:v>
                </c:pt>
                <c:pt idx="1100">
                  <c:v>3963500</c:v>
                </c:pt>
                <c:pt idx="1101">
                  <c:v>5489900</c:v>
                </c:pt>
                <c:pt idx="1102">
                  <c:v>7600100</c:v>
                </c:pt>
                <c:pt idx="1103">
                  <c:v>5096100</c:v>
                </c:pt>
                <c:pt idx="1104">
                  <c:v>4084900</c:v>
                </c:pt>
                <c:pt idx="1105">
                  <c:v>4493500</c:v>
                </c:pt>
                <c:pt idx="1106">
                  <c:v>3404000</c:v>
                </c:pt>
                <c:pt idx="1107">
                  <c:v>3639800</c:v>
                </c:pt>
                <c:pt idx="1108">
                  <c:v>3800500</c:v>
                </c:pt>
                <c:pt idx="1109">
                  <c:v>2888500</c:v>
                </c:pt>
                <c:pt idx="1110">
                  <c:v>4828300</c:v>
                </c:pt>
                <c:pt idx="1111">
                  <c:v>9312200</c:v>
                </c:pt>
                <c:pt idx="1112">
                  <c:v>6775500</c:v>
                </c:pt>
                <c:pt idx="1113">
                  <c:v>3694300</c:v>
                </c:pt>
                <c:pt idx="1114">
                  <c:v>5157300</c:v>
                </c:pt>
                <c:pt idx="1115">
                  <c:v>3979000</c:v>
                </c:pt>
                <c:pt idx="1116">
                  <c:v>3574100</c:v>
                </c:pt>
                <c:pt idx="1117">
                  <c:v>3828100</c:v>
                </c:pt>
                <c:pt idx="1118">
                  <c:v>4946100</c:v>
                </c:pt>
                <c:pt idx="1119">
                  <c:v>3179000</c:v>
                </c:pt>
                <c:pt idx="1120">
                  <c:v>2199200</c:v>
                </c:pt>
                <c:pt idx="1121">
                  <c:v>4026800</c:v>
                </c:pt>
                <c:pt idx="1122">
                  <c:v>5225300</c:v>
                </c:pt>
                <c:pt idx="1123">
                  <c:v>6286200</c:v>
                </c:pt>
                <c:pt idx="1124">
                  <c:v>12321700</c:v>
                </c:pt>
                <c:pt idx="1125">
                  <c:v>5846100</c:v>
                </c:pt>
                <c:pt idx="1126">
                  <c:v>4480700</c:v>
                </c:pt>
                <c:pt idx="1127">
                  <c:v>8561800</c:v>
                </c:pt>
                <c:pt idx="1128">
                  <c:v>8041300</c:v>
                </c:pt>
                <c:pt idx="1129">
                  <c:v>3525900</c:v>
                </c:pt>
                <c:pt idx="1130">
                  <c:v>3122300</c:v>
                </c:pt>
                <c:pt idx="1131">
                  <c:v>4420900</c:v>
                </c:pt>
                <c:pt idx="1132">
                  <c:v>6152000</c:v>
                </c:pt>
                <c:pt idx="1133">
                  <c:v>6010700</c:v>
                </c:pt>
                <c:pt idx="1134">
                  <c:v>6764700</c:v>
                </c:pt>
                <c:pt idx="1135">
                  <c:v>6092200</c:v>
                </c:pt>
                <c:pt idx="1136">
                  <c:v>1943800</c:v>
                </c:pt>
                <c:pt idx="1137">
                  <c:v>4950100</c:v>
                </c:pt>
                <c:pt idx="1138">
                  <c:v>6139000</c:v>
                </c:pt>
                <c:pt idx="1139">
                  <c:v>3303700</c:v>
                </c:pt>
                <c:pt idx="1140">
                  <c:v>2638300</c:v>
                </c:pt>
                <c:pt idx="1141">
                  <c:v>4614700</c:v>
                </c:pt>
                <c:pt idx="1142">
                  <c:v>5633400</c:v>
                </c:pt>
                <c:pt idx="1143">
                  <c:v>3034600</c:v>
                </c:pt>
                <c:pt idx="1144">
                  <c:v>4777600</c:v>
                </c:pt>
                <c:pt idx="1145">
                  <c:v>0</c:v>
                </c:pt>
                <c:pt idx="1146">
                  <c:v>2068400</c:v>
                </c:pt>
                <c:pt idx="1147">
                  <c:v>3368300</c:v>
                </c:pt>
                <c:pt idx="1148">
                  <c:v>2466200</c:v>
                </c:pt>
                <c:pt idx="1149">
                  <c:v>6681000</c:v>
                </c:pt>
                <c:pt idx="1150">
                  <c:v>3054600</c:v>
                </c:pt>
                <c:pt idx="1151">
                  <c:v>9210800</c:v>
                </c:pt>
                <c:pt idx="1152">
                  <c:v>5181000</c:v>
                </c:pt>
                <c:pt idx="1153">
                  <c:v>8487600</c:v>
                </c:pt>
                <c:pt idx="1154">
                  <c:v>6962300</c:v>
                </c:pt>
                <c:pt idx="1155">
                  <c:v>2887100</c:v>
                </c:pt>
                <c:pt idx="1156">
                  <c:v>3928400</c:v>
                </c:pt>
                <c:pt idx="1157">
                  <c:v>3105000</c:v>
                </c:pt>
                <c:pt idx="1158">
                  <c:v>4157600</c:v>
                </c:pt>
                <c:pt idx="1159">
                  <c:v>1756100</c:v>
                </c:pt>
                <c:pt idx="1160">
                  <c:v>2949500</c:v>
                </c:pt>
                <c:pt idx="1161">
                  <c:v>7563300</c:v>
                </c:pt>
                <c:pt idx="1162">
                  <c:v>5187000</c:v>
                </c:pt>
                <c:pt idx="1163">
                  <c:v>5610200</c:v>
                </c:pt>
                <c:pt idx="1164">
                  <c:v>4690200</c:v>
                </c:pt>
                <c:pt idx="1165">
                  <c:v>7400300</c:v>
                </c:pt>
                <c:pt idx="1166">
                  <c:v>5982400</c:v>
                </c:pt>
                <c:pt idx="1167">
                  <c:v>4139400</c:v>
                </c:pt>
                <c:pt idx="1168">
                  <c:v>2329700</c:v>
                </c:pt>
                <c:pt idx="1169">
                  <c:v>1865200</c:v>
                </c:pt>
                <c:pt idx="1170">
                  <c:v>10080200</c:v>
                </c:pt>
                <c:pt idx="1171">
                  <c:v>5980600</c:v>
                </c:pt>
                <c:pt idx="1172">
                  <c:v>5455400</c:v>
                </c:pt>
                <c:pt idx="1173">
                  <c:v>5863300</c:v>
                </c:pt>
                <c:pt idx="1174">
                  <c:v>10147300</c:v>
                </c:pt>
                <c:pt idx="1175">
                  <c:v>10902000</c:v>
                </c:pt>
                <c:pt idx="1176">
                  <c:v>10148000</c:v>
                </c:pt>
                <c:pt idx="1177">
                  <c:v>9069900</c:v>
                </c:pt>
                <c:pt idx="1178">
                  <c:v>10337300</c:v>
                </c:pt>
                <c:pt idx="1179">
                  <c:v>15642400</c:v>
                </c:pt>
                <c:pt idx="1180">
                  <c:v>14147000</c:v>
                </c:pt>
                <c:pt idx="1181">
                  <c:v>13577700</c:v>
                </c:pt>
                <c:pt idx="1182">
                  <c:v>3386500</c:v>
                </c:pt>
                <c:pt idx="1183">
                  <c:v>6963600</c:v>
                </c:pt>
                <c:pt idx="1184">
                  <c:v>6141400</c:v>
                </c:pt>
                <c:pt idx="1185">
                  <c:v>6500300</c:v>
                </c:pt>
                <c:pt idx="1186">
                  <c:v>5748200</c:v>
                </c:pt>
                <c:pt idx="1187">
                  <c:v>7730200</c:v>
                </c:pt>
                <c:pt idx="1188">
                  <c:v>12028700</c:v>
                </c:pt>
                <c:pt idx="1189">
                  <c:v>4545800</c:v>
                </c:pt>
                <c:pt idx="1190">
                  <c:v>5448000</c:v>
                </c:pt>
                <c:pt idx="1191">
                  <c:v>6317600</c:v>
                </c:pt>
                <c:pt idx="1192">
                  <c:v>3754000</c:v>
                </c:pt>
                <c:pt idx="1193">
                  <c:v>11173700</c:v>
                </c:pt>
                <c:pt idx="1194">
                  <c:v>3406700</c:v>
                </c:pt>
                <c:pt idx="1195">
                  <c:v>13072600</c:v>
                </c:pt>
                <c:pt idx="1196">
                  <c:v>18967400</c:v>
                </c:pt>
                <c:pt idx="1197">
                  <c:v>7122500</c:v>
                </c:pt>
                <c:pt idx="1198">
                  <c:v>11264900</c:v>
                </c:pt>
                <c:pt idx="1199">
                  <c:v>26319900</c:v>
                </c:pt>
                <c:pt idx="1200">
                  <c:v>23229500</c:v>
                </c:pt>
                <c:pt idx="1201">
                  <c:v>11516200</c:v>
                </c:pt>
                <c:pt idx="1202">
                  <c:v>11434200</c:v>
                </c:pt>
                <c:pt idx="1203">
                  <c:v>9448200</c:v>
                </c:pt>
                <c:pt idx="1204">
                  <c:v>15219000</c:v>
                </c:pt>
                <c:pt idx="1205">
                  <c:v>0</c:v>
                </c:pt>
                <c:pt idx="1206">
                  <c:v>0</c:v>
                </c:pt>
                <c:pt idx="1207">
                  <c:v>15910000</c:v>
                </c:pt>
                <c:pt idx="1208">
                  <c:v>10100200</c:v>
                </c:pt>
                <c:pt idx="1209">
                  <c:v>8377800</c:v>
                </c:pt>
                <c:pt idx="1210">
                  <c:v>8548600</c:v>
                </c:pt>
                <c:pt idx="1211">
                  <c:v>5683600</c:v>
                </c:pt>
                <c:pt idx="1212">
                  <c:v>10978000</c:v>
                </c:pt>
                <c:pt idx="1213">
                  <c:v>4868500</c:v>
                </c:pt>
                <c:pt idx="1214">
                  <c:v>11206200</c:v>
                </c:pt>
                <c:pt idx="1215">
                  <c:v>14224600</c:v>
                </c:pt>
                <c:pt idx="1216">
                  <c:v>2380500</c:v>
                </c:pt>
                <c:pt idx="1217">
                  <c:v>6588000</c:v>
                </c:pt>
                <c:pt idx="1218">
                  <c:v>4580200</c:v>
                </c:pt>
                <c:pt idx="1219">
                  <c:v>14150300</c:v>
                </c:pt>
                <c:pt idx="1220">
                  <c:v>23107300</c:v>
                </c:pt>
                <c:pt idx="1221">
                  <c:v>9391800</c:v>
                </c:pt>
                <c:pt idx="1222">
                  <c:v>0</c:v>
                </c:pt>
                <c:pt idx="1223">
                  <c:v>6318200</c:v>
                </c:pt>
                <c:pt idx="1224">
                  <c:v>4884100</c:v>
                </c:pt>
                <c:pt idx="1225">
                  <c:v>6622700</c:v>
                </c:pt>
                <c:pt idx="1226">
                  <c:v>8289500</c:v>
                </c:pt>
                <c:pt idx="1227">
                  <c:v>10217900</c:v>
                </c:pt>
                <c:pt idx="1228">
                  <c:v>4595800</c:v>
                </c:pt>
                <c:pt idx="1229">
                  <c:v>5557400</c:v>
                </c:pt>
                <c:pt idx="1230">
                  <c:v>2563300</c:v>
                </c:pt>
                <c:pt idx="1231">
                  <c:v>2800400</c:v>
                </c:pt>
                <c:pt idx="1232">
                  <c:v>3731400</c:v>
                </c:pt>
                <c:pt idx="1233">
                  <c:v>9560000</c:v>
                </c:pt>
                <c:pt idx="1234">
                  <c:v>4458000</c:v>
                </c:pt>
                <c:pt idx="1235">
                  <c:v>5187700</c:v>
                </c:pt>
                <c:pt idx="1236">
                  <c:v>7176200</c:v>
                </c:pt>
                <c:pt idx="1237">
                  <c:v>7757600</c:v>
                </c:pt>
                <c:pt idx="1238">
                  <c:v>6146700</c:v>
                </c:pt>
                <c:pt idx="1239">
                  <c:v>9938700</c:v>
                </c:pt>
                <c:pt idx="1240">
                  <c:v>12097200</c:v>
                </c:pt>
                <c:pt idx="1241">
                  <c:v>4213900</c:v>
                </c:pt>
                <c:pt idx="1242">
                  <c:v>36415100</c:v>
                </c:pt>
                <c:pt idx="1243">
                  <c:v>10564100</c:v>
                </c:pt>
                <c:pt idx="1244">
                  <c:v>4312500</c:v>
                </c:pt>
                <c:pt idx="1245">
                  <c:v>9057100</c:v>
                </c:pt>
                <c:pt idx="1246">
                  <c:v>8329300</c:v>
                </c:pt>
                <c:pt idx="1247">
                  <c:v>18712900</c:v>
                </c:pt>
                <c:pt idx="1248">
                  <c:v>6663200</c:v>
                </c:pt>
                <c:pt idx="1249">
                  <c:v>6325300</c:v>
                </c:pt>
                <c:pt idx="1250">
                  <c:v>0</c:v>
                </c:pt>
                <c:pt idx="1251">
                  <c:v>9141900</c:v>
                </c:pt>
                <c:pt idx="1252">
                  <c:v>10223300</c:v>
                </c:pt>
                <c:pt idx="1253">
                  <c:v>6395400</c:v>
                </c:pt>
                <c:pt idx="1254">
                  <c:v>8644900</c:v>
                </c:pt>
                <c:pt idx="1255">
                  <c:v>2450700</c:v>
                </c:pt>
                <c:pt idx="1256">
                  <c:v>6065600</c:v>
                </c:pt>
                <c:pt idx="1257">
                  <c:v>7682300</c:v>
                </c:pt>
                <c:pt idx="1258">
                  <c:v>7918600</c:v>
                </c:pt>
                <c:pt idx="1259">
                  <c:v>10414800</c:v>
                </c:pt>
                <c:pt idx="1260">
                  <c:v>8182200</c:v>
                </c:pt>
                <c:pt idx="1261">
                  <c:v>4149400</c:v>
                </c:pt>
                <c:pt idx="1262">
                  <c:v>12936200</c:v>
                </c:pt>
                <c:pt idx="1263">
                  <c:v>3943900</c:v>
                </c:pt>
                <c:pt idx="1264">
                  <c:v>1969700</c:v>
                </c:pt>
                <c:pt idx="1265">
                  <c:v>4492700</c:v>
                </c:pt>
                <c:pt idx="1266">
                  <c:v>6210400</c:v>
                </c:pt>
                <c:pt idx="1267">
                  <c:v>2391000</c:v>
                </c:pt>
                <c:pt idx="1268">
                  <c:v>4236000</c:v>
                </c:pt>
                <c:pt idx="1269">
                  <c:v>5211600</c:v>
                </c:pt>
                <c:pt idx="1270">
                  <c:v>2016700</c:v>
                </c:pt>
                <c:pt idx="1271">
                  <c:v>3779600</c:v>
                </c:pt>
                <c:pt idx="1272">
                  <c:v>2087800</c:v>
                </c:pt>
                <c:pt idx="1273">
                  <c:v>1787200</c:v>
                </c:pt>
                <c:pt idx="1274">
                  <c:v>3019800</c:v>
                </c:pt>
                <c:pt idx="1275">
                  <c:v>5174700</c:v>
                </c:pt>
                <c:pt idx="1276">
                  <c:v>6523700</c:v>
                </c:pt>
                <c:pt idx="1277">
                  <c:v>4960700</c:v>
                </c:pt>
                <c:pt idx="1278">
                  <c:v>4216500</c:v>
                </c:pt>
                <c:pt idx="1279">
                  <c:v>6115500</c:v>
                </c:pt>
                <c:pt idx="1280">
                  <c:v>5744500</c:v>
                </c:pt>
                <c:pt idx="1281">
                  <c:v>3463800</c:v>
                </c:pt>
                <c:pt idx="1282">
                  <c:v>4282800</c:v>
                </c:pt>
                <c:pt idx="1283">
                  <c:v>4365800</c:v>
                </c:pt>
                <c:pt idx="1284">
                  <c:v>8538700</c:v>
                </c:pt>
                <c:pt idx="1285">
                  <c:v>4882700</c:v>
                </c:pt>
                <c:pt idx="1286">
                  <c:v>5326400</c:v>
                </c:pt>
                <c:pt idx="1287">
                  <c:v>2365000</c:v>
                </c:pt>
                <c:pt idx="1288">
                  <c:v>3020500</c:v>
                </c:pt>
                <c:pt idx="1289">
                  <c:v>3966600</c:v>
                </c:pt>
                <c:pt idx="1290">
                  <c:v>4468900</c:v>
                </c:pt>
                <c:pt idx="1291">
                  <c:v>2717700</c:v>
                </c:pt>
                <c:pt idx="1292">
                  <c:v>4860900</c:v>
                </c:pt>
                <c:pt idx="1293">
                  <c:v>3605300</c:v>
                </c:pt>
                <c:pt idx="1294">
                  <c:v>8300300</c:v>
                </c:pt>
                <c:pt idx="1295">
                  <c:v>4767400</c:v>
                </c:pt>
                <c:pt idx="1296">
                  <c:v>6874100</c:v>
                </c:pt>
                <c:pt idx="1297">
                  <c:v>4753400</c:v>
                </c:pt>
                <c:pt idx="1298">
                  <c:v>2555500</c:v>
                </c:pt>
                <c:pt idx="1299">
                  <c:v>1812700</c:v>
                </c:pt>
                <c:pt idx="1300">
                  <c:v>4414700</c:v>
                </c:pt>
                <c:pt idx="1301">
                  <c:v>1488300</c:v>
                </c:pt>
                <c:pt idx="1302">
                  <c:v>17288500</c:v>
                </c:pt>
                <c:pt idx="1303">
                  <c:v>12104400</c:v>
                </c:pt>
                <c:pt idx="1304">
                  <c:v>10840700</c:v>
                </c:pt>
                <c:pt idx="1305">
                  <c:v>6580000</c:v>
                </c:pt>
                <c:pt idx="1306">
                  <c:v>5067200</c:v>
                </c:pt>
                <c:pt idx="1307">
                  <c:v>3872200</c:v>
                </c:pt>
                <c:pt idx="1308">
                  <c:v>3544100</c:v>
                </c:pt>
                <c:pt idx="1309">
                  <c:v>7097500</c:v>
                </c:pt>
                <c:pt idx="1310">
                  <c:v>5056700</c:v>
                </c:pt>
                <c:pt idx="1311">
                  <c:v>6812700</c:v>
                </c:pt>
                <c:pt idx="1312">
                  <c:v>6033200</c:v>
                </c:pt>
                <c:pt idx="1313">
                  <c:v>8694800</c:v>
                </c:pt>
                <c:pt idx="1314">
                  <c:v>6057000</c:v>
                </c:pt>
                <c:pt idx="1315">
                  <c:v>3191100</c:v>
                </c:pt>
                <c:pt idx="1316">
                  <c:v>7898700</c:v>
                </c:pt>
                <c:pt idx="1317">
                  <c:v>3525800</c:v>
                </c:pt>
                <c:pt idx="1318">
                  <c:v>3895100</c:v>
                </c:pt>
                <c:pt idx="1319">
                  <c:v>5486900</c:v>
                </c:pt>
                <c:pt idx="1320">
                  <c:v>7233000</c:v>
                </c:pt>
                <c:pt idx="1321">
                  <c:v>3201400</c:v>
                </c:pt>
                <c:pt idx="1322">
                  <c:v>6341000</c:v>
                </c:pt>
                <c:pt idx="1323">
                  <c:v>7703400</c:v>
                </c:pt>
                <c:pt idx="1324">
                  <c:v>4541300</c:v>
                </c:pt>
                <c:pt idx="1325">
                  <c:v>6441900</c:v>
                </c:pt>
                <c:pt idx="1326">
                  <c:v>1791500</c:v>
                </c:pt>
                <c:pt idx="1327">
                  <c:v>6389900</c:v>
                </c:pt>
                <c:pt idx="1328">
                  <c:v>7806300</c:v>
                </c:pt>
                <c:pt idx="1329">
                  <c:v>6753200</c:v>
                </c:pt>
                <c:pt idx="1330">
                  <c:v>5660800</c:v>
                </c:pt>
                <c:pt idx="1331">
                  <c:v>15932500</c:v>
                </c:pt>
                <c:pt idx="1332">
                  <c:v>6959600</c:v>
                </c:pt>
                <c:pt idx="1333">
                  <c:v>5295100</c:v>
                </c:pt>
                <c:pt idx="1334">
                  <c:v>7394400</c:v>
                </c:pt>
                <c:pt idx="1335">
                  <c:v>5060500</c:v>
                </c:pt>
                <c:pt idx="1336">
                  <c:v>4674600</c:v>
                </c:pt>
                <c:pt idx="1337">
                  <c:v>1788100</c:v>
                </c:pt>
                <c:pt idx="1338">
                  <c:v>4704200</c:v>
                </c:pt>
                <c:pt idx="1339">
                  <c:v>8381100</c:v>
                </c:pt>
                <c:pt idx="1340">
                  <c:v>8804700</c:v>
                </c:pt>
                <c:pt idx="1341">
                  <c:v>14947900</c:v>
                </c:pt>
                <c:pt idx="1342">
                  <c:v>20230800</c:v>
                </c:pt>
                <c:pt idx="1343">
                  <c:v>8874700</c:v>
                </c:pt>
                <c:pt idx="1344">
                  <c:v>18004300</c:v>
                </c:pt>
                <c:pt idx="1345">
                  <c:v>17593000</c:v>
                </c:pt>
                <c:pt idx="1346">
                  <c:v>10298900</c:v>
                </c:pt>
                <c:pt idx="1347">
                  <c:v>3075200</c:v>
                </c:pt>
                <c:pt idx="1348">
                  <c:v>2319700</c:v>
                </c:pt>
                <c:pt idx="1349">
                  <c:v>8619300</c:v>
                </c:pt>
                <c:pt idx="1350">
                  <c:v>9538700</c:v>
                </c:pt>
                <c:pt idx="1351">
                  <c:v>3682600</c:v>
                </c:pt>
                <c:pt idx="1352">
                  <c:v>3985500</c:v>
                </c:pt>
                <c:pt idx="1353">
                  <c:v>2066800</c:v>
                </c:pt>
                <c:pt idx="1354">
                  <c:v>7247500</c:v>
                </c:pt>
                <c:pt idx="1355">
                  <c:v>4857700</c:v>
                </c:pt>
                <c:pt idx="1356">
                  <c:v>4043900</c:v>
                </c:pt>
                <c:pt idx="1357">
                  <c:v>4014500</c:v>
                </c:pt>
                <c:pt idx="1358">
                  <c:v>2659900</c:v>
                </c:pt>
                <c:pt idx="1359">
                  <c:v>4173800</c:v>
                </c:pt>
                <c:pt idx="1360">
                  <c:v>4683100</c:v>
                </c:pt>
                <c:pt idx="1361">
                  <c:v>4346300</c:v>
                </c:pt>
                <c:pt idx="1362">
                  <c:v>5942500</c:v>
                </c:pt>
                <c:pt idx="1363">
                  <c:v>4691100</c:v>
                </c:pt>
                <c:pt idx="1364">
                  <c:v>5307900</c:v>
                </c:pt>
                <c:pt idx="1365">
                  <c:v>6337600</c:v>
                </c:pt>
                <c:pt idx="1366">
                  <c:v>15492700</c:v>
                </c:pt>
                <c:pt idx="1367">
                  <c:v>4587500</c:v>
                </c:pt>
                <c:pt idx="1368">
                  <c:v>5197700</c:v>
                </c:pt>
                <c:pt idx="1369">
                  <c:v>6425000</c:v>
                </c:pt>
                <c:pt idx="1370">
                  <c:v>8059600</c:v>
                </c:pt>
                <c:pt idx="1371">
                  <c:v>6587600</c:v>
                </c:pt>
                <c:pt idx="1372">
                  <c:v>5407600</c:v>
                </c:pt>
                <c:pt idx="1373">
                  <c:v>8515900</c:v>
                </c:pt>
                <c:pt idx="1374">
                  <c:v>12647400</c:v>
                </c:pt>
                <c:pt idx="1375">
                  <c:v>8035600</c:v>
                </c:pt>
                <c:pt idx="1376">
                  <c:v>9098800</c:v>
                </c:pt>
                <c:pt idx="1377">
                  <c:v>2710000</c:v>
                </c:pt>
                <c:pt idx="1378">
                  <c:v>3418400</c:v>
                </c:pt>
                <c:pt idx="1379">
                  <c:v>3087800</c:v>
                </c:pt>
                <c:pt idx="1380">
                  <c:v>4962500</c:v>
                </c:pt>
                <c:pt idx="1381">
                  <c:v>2053600</c:v>
                </c:pt>
                <c:pt idx="1382">
                  <c:v>792000</c:v>
                </c:pt>
                <c:pt idx="1383">
                  <c:v>4134900</c:v>
                </c:pt>
                <c:pt idx="1384">
                  <c:v>1547800</c:v>
                </c:pt>
                <c:pt idx="1385">
                  <c:v>2218200</c:v>
                </c:pt>
                <c:pt idx="1386">
                  <c:v>4636500</c:v>
                </c:pt>
                <c:pt idx="1387">
                  <c:v>8451200</c:v>
                </c:pt>
                <c:pt idx="1388">
                  <c:v>5245700</c:v>
                </c:pt>
                <c:pt idx="1389">
                  <c:v>7172900</c:v>
                </c:pt>
                <c:pt idx="1390">
                  <c:v>8636600</c:v>
                </c:pt>
                <c:pt idx="1391">
                  <c:v>5033800</c:v>
                </c:pt>
                <c:pt idx="1392">
                  <c:v>4786000</c:v>
                </c:pt>
                <c:pt idx="1393">
                  <c:v>10362000</c:v>
                </c:pt>
                <c:pt idx="1394">
                  <c:v>7948400</c:v>
                </c:pt>
                <c:pt idx="1395">
                  <c:v>5748300</c:v>
                </c:pt>
                <c:pt idx="1396">
                  <c:v>7744200</c:v>
                </c:pt>
                <c:pt idx="1397">
                  <c:v>9253000</c:v>
                </c:pt>
                <c:pt idx="1398">
                  <c:v>8620700</c:v>
                </c:pt>
                <c:pt idx="1399">
                  <c:v>5910300</c:v>
                </c:pt>
                <c:pt idx="1400">
                  <c:v>5459000</c:v>
                </c:pt>
                <c:pt idx="1401">
                  <c:v>4777400</c:v>
                </c:pt>
                <c:pt idx="1402">
                  <c:v>6877600</c:v>
                </c:pt>
                <c:pt idx="1403">
                  <c:v>22688400</c:v>
                </c:pt>
                <c:pt idx="1404">
                  <c:v>5093200</c:v>
                </c:pt>
                <c:pt idx="1405">
                  <c:v>5225000</c:v>
                </c:pt>
                <c:pt idx="1406">
                  <c:v>8640400</c:v>
                </c:pt>
                <c:pt idx="1407">
                  <c:v>9928100</c:v>
                </c:pt>
                <c:pt idx="1408">
                  <c:v>5347700</c:v>
                </c:pt>
                <c:pt idx="1409">
                  <c:v>13752200</c:v>
                </c:pt>
                <c:pt idx="1410">
                  <c:v>8684700</c:v>
                </c:pt>
                <c:pt idx="1411">
                  <c:v>4440500</c:v>
                </c:pt>
                <c:pt idx="1412">
                  <c:v>8677400</c:v>
                </c:pt>
                <c:pt idx="1413">
                  <c:v>4434000</c:v>
                </c:pt>
                <c:pt idx="1414">
                  <c:v>3189600</c:v>
                </c:pt>
                <c:pt idx="1415">
                  <c:v>2284600</c:v>
                </c:pt>
                <c:pt idx="1416">
                  <c:v>1296900</c:v>
                </c:pt>
                <c:pt idx="1417">
                  <c:v>3723300</c:v>
                </c:pt>
                <c:pt idx="1418">
                  <c:v>4053700</c:v>
                </c:pt>
                <c:pt idx="1419">
                  <c:v>5350500</c:v>
                </c:pt>
                <c:pt idx="1420">
                  <c:v>4980500</c:v>
                </c:pt>
                <c:pt idx="1421">
                  <c:v>6776700</c:v>
                </c:pt>
                <c:pt idx="1422">
                  <c:v>9554100</c:v>
                </c:pt>
                <c:pt idx="1423">
                  <c:v>6155900</c:v>
                </c:pt>
                <c:pt idx="1424">
                  <c:v>20490400</c:v>
                </c:pt>
                <c:pt idx="1425">
                  <c:v>9960600</c:v>
                </c:pt>
                <c:pt idx="1426">
                  <c:v>9784200</c:v>
                </c:pt>
                <c:pt idx="1427">
                  <c:v>5300400</c:v>
                </c:pt>
                <c:pt idx="1428">
                  <c:v>11109100</c:v>
                </c:pt>
                <c:pt idx="1429">
                  <c:v>6444400</c:v>
                </c:pt>
                <c:pt idx="1430">
                  <c:v>4766000</c:v>
                </c:pt>
                <c:pt idx="1431">
                  <c:v>9706400</c:v>
                </c:pt>
                <c:pt idx="1432">
                  <c:v>11578500</c:v>
                </c:pt>
                <c:pt idx="1433">
                  <c:v>3391500</c:v>
                </c:pt>
                <c:pt idx="1434">
                  <c:v>4326900</c:v>
                </c:pt>
                <c:pt idx="1435">
                  <c:v>8901900</c:v>
                </c:pt>
                <c:pt idx="1436">
                  <c:v>9669600</c:v>
                </c:pt>
                <c:pt idx="1437">
                  <c:v>2152500</c:v>
                </c:pt>
                <c:pt idx="1438">
                  <c:v>4566900</c:v>
                </c:pt>
                <c:pt idx="1439">
                  <c:v>6495600</c:v>
                </c:pt>
                <c:pt idx="1440">
                  <c:v>11405100</c:v>
                </c:pt>
                <c:pt idx="1441">
                  <c:v>7209700</c:v>
                </c:pt>
                <c:pt idx="1442">
                  <c:v>6373300</c:v>
                </c:pt>
                <c:pt idx="1443">
                  <c:v>4064700</c:v>
                </c:pt>
                <c:pt idx="1444">
                  <c:v>12574200</c:v>
                </c:pt>
                <c:pt idx="1445">
                  <c:v>6912800</c:v>
                </c:pt>
                <c:pt idx="1446">
                  <c:v>2677600</c:v>
                </c:pt>
                <c:pt idx="1447">
                  <c:v>3582200</c:v>
                </c:pt>
                <c:pt idx="1448">
                  <c:v>4278800</c:v>
                </c:pt>
                <c:pt idx="1449">
                  <c:v>5776100</c:v>
                </c:pt>
                <c:pt idx="1450">
                  <c:v>7777900</c:v>
                </c:pt>
                <c:pt idx="1451">
                  <c:v>4839400</c:v>
                </c:pt>
                <c:pt idx="1452">
                  <c:v>6340100</c:v>
                </c:pt>
                <c:pt idx="1453">
                  <c:v>4190700</c:v>
                </c:pt>
                <c:pt idx="1454">
                  <c:v>8846500</c:v>
                </c:pt>
                <c:pt idx="1455">
                  <c:v>9004600</c:v>
                </c:pt>
                <c:pt idx="1456">
                  <c:v>16724300</c:v>
                </c:pt>
                <c:pt idx="1457">
                  <c:v>11672000</c:v>
                </c:pt>
                <c:pt idx="1458">
                  <c:v>17724100</c:v>
                </c:pt>
                <c:pt idx="1459">
                  <c:v>2917100</c:v>
                </c:pt>
                <c:pt idx="1460">
                  <c:v>5358700</c:v>
                </c:pt>
                <c:pt idx="1461">
                  <c:v>2872200</c:v>
                </c:pt>
                <c:pt idx="1462">
                  <c:v>1860200</c:v>
                </c:pt>
                <c:pt idx="1463">
                  <c:v>1672500</c:v>
                </c:pt>
                <c:pt idx="1464">
                  <c:v>3988900</c:v>
                </c:pt>
                <c:pt idx="1465">
                  <c:v>2234300</c:v>
                </c:pt>
                <c:pt idx="1466">
                  <c:v>1522200</c:v>
                </c:pt>
                <c:pt idx="1467">
                  <c:v>4392900</c:v>
                </c:pt>
                <c:pt idx="1468">
                  <c:v>5772300</c:v>
                </c:pt>
                <c:pt idx="1469">
                  <c:v>5314800</c:v>
                </c:pt>
                <c:pt idx="1470">
                  <c:v>7587600</c:v>
                </c:pt>
                <c:pt idx="1471">
                  <c:v>3506600</c:v>
                </c:pt>
                <c:pt idx="1472">
                  <c:v>8283900</c:v>
                </c:pt>
                <c:pt idx="1473">
                  <c:v>26894900</c:v>
                </c:pt>
                <c:pt idx="1474">
                  <c:v>13146900</c:v>
                </c:pt>
                <c:pt idx="1475">
                  <c:v>6636500</c:v>
                </c:pt>
                <c:pt idx="1476">
                  <c:v>14087000</c:v>
                </c:pt>
                <c:pt idx="1477">
                  <c:v>9978300</c:v>
                </c:pt>
                <c:pt idx="1478">
                  <c:v>7622000</c:v>
                </c:pt>
                <c:pt idx="1479">
                  <c:v>4924600</c:v>
                </c:pt>
                <c:pt idx="1480">
                  <c:v>5868400</c:v>
                </c:pt>
                <c:pt idx="1481">
                  <c:v>11109700</c:v>
                </c:pt>
                <c:pt idx="1482">
                  <c:v>14497700</c:v>
                </c:pt>
                <c:pt idx="1483">
                  <c:v>3275700</c:v>
                </c:pt>
                <c:pt idx="1484">
                  <c:v>12863900</c:v>
                </c:pt>
                <c:pt idx="1485">
                  <c:v>16790500</c:v>
                </c:pt>
                <c:pt idx="1486">
                  <c:v>5091200</c:v>
                </c:pt>
                <c:pt idx="1487">
                  <c:v>23144600</c:v>
                </c:pt>
                <c:pt idx="1488">
                  <c:v>6027500</c:v>
                </c:pt>
                <c:pt idx="1489">
                  <c:v>7023700</c:v>
                </c:pt>
                <c:pt idx="1490">
                  <c:v>4458300</c:v>
                </c:pt>
                <c:pt idx="1491">
                  <c:v>5570900</c:v>
                </c:pt>
                <c:pt idx="1492">
                  <c:v>3192900</c:v>
                </c:pt>
                <c:pt idx="1493">
                  <c:v>4357500</c:v>
                </c:pt>
                <c:pt idx="1494">
                  <c:v>3393400</c:v>
                </c:pt>
                <c:pt idx="1495">
                  <c:v>9713900</c:v>
                </c:pt>
                <c:pt idx="1496">
                  <c:v>5930400</c:v>
                </c:pt>
                <c:pt idx="1497">
                  <c:v>7391900</c:v>
                </c:pt>
                <c:pt idx="1498">
                  <c:v>5349400</c:v>
                </c:pt>
                <c:pt idx="1499">
                  <c:v>6029800</c:v>
                </c:pt>
                <c:pt idx="1500">
                  <c:v>4381100</c:v>
                </c:pt>
                <c:pt idx="1501">
                  <c:v>7748900</c:v>
                </c:pt>
                <c:pt idx="1502">
                  <c:v>4463400</c:v>
                </c:pt>
                <c:pt idx="1503">
                  <c:v>6799600</c:v>
                </c:pt>
                <c:pt idx="1504">
                  <c:v>3979700</c:v>
                </c:pt>
                <c:pt idx="1505">
                  <c:v>6292400</c:v>
                </c:pt>
                <c:pt idx="1506">
                  <c:v>3747700</c:v>
                </c:pt>
                <c:pt idx="1507">
                  <c:v>2941300</c:v>
                </c:pt>
                <c:pt idx="1508">
                  <c:v>2418300</c:v>
                </c:pt>
                <c:pt idx="1509">
                  <c:v>1972500</c:v>
                </c:pt>
                <c:pt idx="1510">
                  <c:v>3460100</c:v>
                </c:pt>
                <c:pt idx="1511">
                  <c:v>2499300</c:v>
                </c:pt>
                <c:pt idx="1512">
                  <c:v>2743800</c:v>
                </c:pt>
                <c:pt idx="1513">
                  <c:v>3300900</c:v>
                </c:pt>
                <c:pt idx="1514">
                  <c:v>1927500</c:v>
                </c:pt>
                <c:pt idx="1515">
                  <c:v>6014600</c:v>
                </c:pt>
                <c:pt idx="1516">
                  <c:v>4136200</c:v>
                </c:pt>
                <c:pt idx="1517">
                  <c:v>5925300</c:v>
                </c:pt>
                <c:pt idx="1518">
                  <c:v>2802300</c:v>
                </c:pt>
                <c:pt idx="1519">
                  <c:v>6840200</c:v>
                </c:pt>
                <c:pt idx="1520">
                  <c:v>4782300</c:v>
                </c:pt>
                <c:pt idx="1521">
                  <c:v>4736600</c:v>
                </c:pt>
                <c:pt idx="1522">
                  <c:v>2713800</c:v>
                </c:pt>
                <c:pt idx="1523">
                  <c:v>1410700</c:v>
                </c:pt>
                <c:pt idx="1524">
                  <c:v>2809900</c:v>
                </c:pt>
                <c:pt idx="1525">
                  <c:v>2887900</c:v>
                </c:pt>
                <c:pt idx="1526">
                  <c:v>2061400</c:v>
                </c:pt>
                <c:pt idx="1527">
                  <c:v>5107400</c:v>
                </c:pt>
                <c:pt idx="1528">
                  <c:v>4918300</c:v>
                </c:pt>
                <c:pt idx="1529">
                  <c:v>2230800</c:v>
                </c:pt>
                <c:pt idx="1530">
                  <c:v>1274100</c:v>
                </c:pt>
                <c:pt idx="1531">
                  <c:v>2551900</c:v>
                </c:pt>
                <c:pt idx="1532">
                  <c:v>3551000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81-4455-8D08-36230EBC5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axId val="348343832"/>
        <c:axId val="348350392"/>
      </c:barChart>
      <c:lineChart>
        <c:grouping val="standard"/>
        <c:varyColors val="0"/>
        <c:ser>
          <c:idx val="0"/>
          <c:order val="0"/>
          <c:tx>
            <c:v>Price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'Hard Input'!$I$7:$I$1539</c:f>
              <c:strCache>
                <c:ptCount val="1533"/>
                <c:pt idx="0">
                  <c:v>16/5/2012</c:v>
                </c:pt>
                <c:pt idx="1">
                  <c:v>17/5/2012</c:v>
                </c:pt>
                <c:pt idx="2">
                  <c:v>18/5/2012</c:v>
                </c:pt>
                <c:pt idx="3">
                  <c:v>21/5/2012</c:v>
                </c:pt>
                <c:pt idx="4">
                  <c:v>22/5/2012</c:v>
                </c:pt>
                <c:pt idx="5">
                  <c:v>23/5/2012</c:v>
                </c:pt>
                <c:pt idx="6">
                  <c:v>24/5/2012</c:v>
                </c:pt>
                <c:pt idx="7">
                  <c:v>25/5/2012</c:v>
                </c:pt>
                <c:pt idx="8">
                  <c:v>28/5/2012</c:v>
                </c:pt>
                <c:pt idx="9">
                  <c:v>29/5/2012</c:v>
                </c:pt>
                <c:pt idx="10">
                  <c:v>30/5/2012</c:v>
                </c:pt>
                <c:pt idx="11">
                  <c:v>31/5/2012</c:v>
                </c:pt>
                <c:pt idx="12">
                  <c:v>1/6/2012</c:v>
                </c:pt>
                <c:pt idx="13">
                  <c:v>4/6/2012</c:v>
                </c:pt>
                <c:pt idx="14">
                  <c:v>5/6/2012</c:v>
                </c:pt>
                <c:pt idx="15">
                  <c:v>6/6/2012</c:v>
                </c:pt>
                <c:pt idx="16">
                  <c:v>7/6/2012</c:v>
                </c:pt>
                <c:pt idx="17">
                  <c:v>8/6/2012</c:v>
                </c:pt>
                <c:pt idx="18">
                  <c:v>11/6/2012</c:v>
                </c:pt>
                <c:pt idx="19">
                  <c:v>12/6/2012</c:v>
                </c:pt>
                <c:pt idx="20">
                  <c:v>13/6/2012</c:v>
                </c:pt>
                <c:pt idx="21">
                  <c:v>14/6/2012</c:v>
                </c:pt>
                <c:pt idx="22">
                  <c:v>15/6/2012</c:v>
                </c:pt>
                <c:pt idx="23">
                  <c:v>18/6/2012</c:v>
                </c:pt>
                <c:pt idx="24">
                  <c:v>19/6/2012</c:v>
                </c:pt>
                <c:pt idx="25">
                  <c:v>20/6/2012</c:v>
                </c:pt>
                <c:pt idx="26">
                  <c:v>21/6/2012</c:v>
                </c:pt>
                <c:pt idx="27">
                  <c:v>22/6/2012</c:v>
                </c:pt>
                <c:pt idx="28">
                  <c:v>25/6/2012</c:v>
                </c:pt>
                <c:pt idx="29">
                  <c:v>26/6/2012</c:v>
                </c:pt>
                <c:pt idx="30">
                  <c:v>27/6/2012</c:v>
                </c:pt>
                <c:pt idx="31">
                  <c:v>28/6/2012</c:v>
                </c:pt>
                <c:pt idx="32">
                  <c:v>29/6/2012</c:v>
                </c:pt>
                <c:pt idx="33">
                  <c:v>2/7/2012</c:v>
                </c:pt>
                <c:pt idx="34">
                  <c:v>3/7/2012</c:v>
                </c:pt>
                <c:pt idx="35">
                  <c:v>4/7/2012</c:v>
                </c:pt>
                <c:pt idx="36">
                  <c:v>5/7/2012</c:v>
                </c:pt>
                <c:pt idx="37">
                  <c:v>6/7/2012</c:v>
                </c:pt>
                <c:pt idx="38">
                  <c:v>9/7/2012</c:v>
                </c:pt>
                <c:pt idx="39">
                  <c:v>10/7/2012</c:v>
                </c:pt>
                <c:pt idx="40">
                  <c:v>11/7/2012</c:v>
                </c:pt>
                <c:pt idx="41">
                  <c:v>12/7/2012</c:v>
                </c:pt>
                <c:pt idx="42">
                  <c:v>13/7/2012</c:v>
                </c:pt>
                <c:pt idx="43">
                  <c:v>16/7/2012</c:v>
                </c:pt>
                <c:pt idx="44">
                  <c:v>17/7/2012</c:v>
                </c:pt>
                <c:pt idx="45">
                  <c:v>18/7/2012</c:v>
                </c:pt>
                <c:pt idx="46">
                  <c:v>19/7/2012</c:v>
                </c:pt>
                <c:pt idx="47">
                  <c:v>20/7/2012</c:v>
                </c:pt>
                <c:pt idx="48">
                  <c:v>23/7/2012</c:v>
                </c:pt>
                <c:pt idx="49">
                  <c:v>24/7/2012</c:v>
                </c:pt>
                <c:pt idx="50">
                  <c:v>25/7/2012</c:v>
                </c:pt>
                <c:pt idx="51">
                  <c:v>26/7/2012</c:v>
                </c:pt>
                <c:pt idx="52">
                  <c:v>27/7/2012</c:v>
                </c:pt>
                <c:pt idx="53">
                  <c:v>30/7/2012</c:v>
                </c:pt>
                <c:pt idx="54">
                  <c:v>31/7/2012</c:v>
                </c:pt>
                <c:pt idx="55">
                  <c:v>1/8/2012</c:v>
                </c:pt>
                <c:pt idx="56">
                  <c:v>2/8/2012</c:v>
                </c:pt>
                <c:pt idx="57">
                  <c:v>3/8/2012</c:v>
                </c:pt>
                <c:pt idx="58">
                  <c:v>6/8/2012</c:v>
                </c:pt>
                <c:pt idx="59">
                  <c:v>7/8/2012</c:v>
                </c:pt>
                <c:pt idx="60">
                  <c:v>8/8/2012</c:v>
                </c:pt>
                <c:pt idx="61">
                  <c:v>9/8/2012</c:v>
                </c:pt>
                <c:pt idx="62">
                  <c:v>10/8/2012</c:v>
                </c:pt>
                <c:pt idx="63">
                  <c:v>13/8/2012</c:v>
                </c:pt>
                <c:pt idx="64">
                  <c:v>14/8/2012</c:v>
                </c:pt>
                <c:pt idx="65">
                  <c:v>15/8/2012</c:v>
                </c:pt>
                <c:pt idx="66">
                  <c:v>16/8/2012</c:v>
                </c:pt>
                <c:pt idx="67">
                  <c:v>17/8/2012</c:v>
                </c:pt>
                <c:pt idx="68">
                  <c:v>22/8/2012</c:v>
                </c:pt>
                <c:pt idx="69">
                  <c:v>23/8/2012</c:v>
                </c:pt>
                <c:pt idx="70">
                  <c:v>24/8/2012</c:v>
                </c:pt>
                <c:pt idx="71">
                  <c:v>27/8/2012</c:v>
                </c:pt>
                <c:pt idx="72">
                  <c:v>28/8/2012</c:v>
                </c:pt>
                <c:pt idx="73">
                  <c:v>29/8/2012</c:v>
                </c:pt>
                <c:pt idx="74">
                  <c:v>30/8/2012</c:v>
                </c:pt>
                <c:pt idx="75">
                  <c:v>3/9/2012</c:v>
                </c:pt>
                <c:pt idx="76">
                  <c:v>4/9/2012</c:v>
                </c:pt>
                <c:pt idx="77">
                  <c:v>5/9/2012</c:v>
                </c:pt>
                <c:pt idx="78">
                  <c:v>6/9/2012</c:v>
                </c:pt>
                <c:pt idx="79">
                  <c:v>7/9/2012</c:v>
                </c:pt>
                <c:pt idx="80">
                  <c:v>10/9/2012</c:v>
                </c:pt>
                <c:pt idx="81">
                  <c:v>11/9/2012</c:v>
                </c:pt>
                <c:pt idx="82">
                  <c:v>12/9/2012</c:v>
                </c:pt>
                <c:pt idx="83">
                  <c:v>13/9/2012</c:v>
                </c:pt>
                <c:pt idx="84">
                  <c:v>14/9/2012</c:v>
                </c:pt>
                <c:pt idx="85">
                  <c:v>18/9/2012</c:v>
                </c:pt>
                <c:pt idx="86">
                  <c:v>19/9/2012</c:v>
                </c:pt>
                <c:pt idx="87">
                  <c:v>20/9/2012</c:v>
                </c:pt>
                <c:pt idx="88">
                  <c:v>21/9/2012</c:v>
                </c:pt>
                <c:pt idx="89">
                  <c:v>24/9/2012</c:v>
                </c:pt>
                <c:pt idx="90">
                  <c:v>25/9/2012</c:v>
                </c:pt>
                <c:pt idx="91">
                  <c:v>26/9/2012</c:v>
                </c:pt>
                <c:pt idx="92">
                  <c:v>27/9/2012</c:v>
                </c:pt>
                <c:pt idx="93">
                  <c:v>28/9/2012</c:v>
                </c:pt>
                <c:pt idx="94">
                  <c:v>1/10/2012</c:v>
                </c:pt>
                <c:pt idx="95">
                  <c:v>2/10/2012</c:v>
                </c:pt>
                <c:pt idx="96">
                  <c:v>3/10/2012</c:v>
                </c:pt>
                <c:pt idx="97">
                  <c:v>4/10/2012</c:v>
                </c:pt>
                <c:pt idx="98">
                  <c:v>5/10/2012</c:v>
                </c:pt>
                <c:pt idx="99">
                  <c:v>8/10/2012</c:v>
                </c:pt>
                <c:pt idx="100">
                  <c:v>9/10/2012</c:v>
                </c:pt>
                <c:pt idx="101">
                  <c:v>10/10/2012</c:v>
                </c:pt>
                <c:pt idx="102">
                  <c:v>11/10/2012</c:v>
                </c:pt>
                <c:pt idx="103">
                  <c:v>12/10/2012</c:v>
                </c:pt>
                <c:pt idx="104">
                  <c:v>15/10/2012</c:v>
                </c:pt>
                <c:pt idx="105">
                  <c:v>16/10/2012</c:v>
                </c:pt>
                <c:pt idx="106">
                  <c:v>17/10/2012</c:v>
                </c:pt>
                <c:pt idx="107">
                  <c:v>18/10/2012</c:v>
                </c:pt>
                <c:pt idx="108">
                  <c:v>19/10/2012</c:v>
                </c:pt>
                <c:pt idx="109">
                  <c:v>22/10/2012</c:v>
                </c:pt>
                <c:pt idx="110">
                  <c:v>23/10/2012</c:v>
                </c:pt>
                <c:pt idx="111">
                  <c:v>24/10/2012</c:v>
                </c:pt>
                <c:pt idx="112">
                  <c:v>25/10/2012</c:v>
                </c:pt>
                <c:pt idx="113">
                  <c:v>29/10/2012</c:v>
                </c:pt>
                <c:pt idx="114">
                  <c:v>30/10/2012</c:v>
                </c:pt>
                <c:pt idx="115">
                  <c:v>31/10/2012</c:v>
                </c:pt>
                <c:pt idx="116">
                  <c:v>1/11/2012</c:v>
                </c:pt>
                <c:pt idx="117">
                  <c:v>2/11/2012</c:v>
                </c:pt>
                <c:pt idx="118">
                  <c:v>5/11/2012</c:v>
                </c:pt>
                <c:pt idx="119">
                  <c:v>6/11/2012</c:v>
                </c:pt>
                <c:pt idx="120">
                  <c:v>7/11/2012</c:v>
                </c:pt>
                <c:pt idx="121">
                  <c:v>8/11/2012</c:v>
                </c:pt>
                <c:pt idx="122">
                  <c:v>9/11/2012</c:v>
                </c:pt>
                <c:pt idx="123">
                  <c:v>12/11/2012</c:v>
                </c:pt>
                <c:pt idx="124">
                  <c:v>14/11/2012</c:v>
                </c:pt>
                <c:pt idx="125">
                  <c:v>16/11/2012</c:v>
                </c:pt>
                <c:pt idx="126">
                  <c:v>19/11/2012</c:v>
                </c:pt>
                <c:pt idx="127">
                  <c:v>20/11/2012</c:v>
                </c:pt>
                <c:pt idx="128">
                  <c:v>21/11/2012</c:v>
                </c:pt>
                <c:pt idx="129">
                  <c:v>22/11/2012</c:v>
                </c:pt>
                <c:pt idx="130">
                  <c:v>23/11/2012</c:v>
                </c:pt>
                <c:pt idx="131">
                  <c:v>26/11/2012</c:v>
                </c:pt>
                <c:pt idx="132">
                  <c:v>27/11/2012</c:v>
                </c:pt>
                <c:pt idx="133">
                  <c:v>28/11/2012</c:v>
                </c:pt>
                <c:pt idx="134">
                  <c:v>29/11/2012</c:v>
                </c:pt>
                <c:pt idx="135">
                  <c:v>30/11/2012</c:v>
                </c:pt>
                <c:pt idx="136">
                  <c:v>3/12/2012</c:v>
                </c:pt>
                <c:pt idx="137">
                  <c:v>4/12/2012</c:v>
                </c:pt>
                <c:pt idx="138">
                  <c:v>5/12/2012</c:v>
                </c:pt>
                <c:pt idx="139">
                  <c:v>6/12/2012</c:v>
                </c:pt>
                <c:pt idx="140">
                  <c:v>7/12/2012</c:v>
                </c:pt>
                <c:pt idx="141">
                  <c:v>10/12/2012</c:v>
                </c:pt>
                <c:pt idx="142">
                  <c:v>11/12/2012</c:v>
                </c:pt>
                <c:pt idx="143">
                  <c:v>12/12/2012</c:v>
                </c:pt>
                <c:pt idx="144">
                  <c:v>13/12/2012</c:v>
                </c:pt>
                <c:pt idx="145">
                  <c:v>14/12/2012</c:v>
                </c:pt>
                <c:pt idx="146">
                  <c:v>17/12/2012</c:v>
                </c:pt>
                <c:pt idx="147">
                  <c:v>18/12/2012</c:v>
                </c:pt>
                <c:pt idx="148">
                  <c:v>19/12/2012</c:v>
                </c:pt>
                <c:pt idx="149">
                  <c:v>20/12/2012</c:v>
                </c:pt>
                <c:pt idx="150">
                  <c:v>21/12/2012</c:v>
                </c:pt>
                <c:pt idx="151">
                  <c:v>24/12/2012</c:v>
                </c:pt>
                <c:pt idx="152">
                  <c:v>26/12/2012</c:v>
                </c:pt>
                <c:pt idx="153">
                  <c:v>27/12/2012</c:v>
                </c:pt>
                <c:pt idx="154">
                  <c:v>28/12/2012</c:v>
                </c:pt>
                <c:pt idx="155">
                  <c:v>31/12/2012</c:v>
                </c:pt>
                <c:pt idx="156">
                  <c:v>2/1/2013</c:v>
                </c:pt>
                <c:pt idx="157">
                  <c:v>3/1/2013</c:v>
                </c:pt>
                <c:pt idx="158">
                  <c:v>4/1/2013</c:v>
                </c:pt>
                <c:pt idx="159">
                  <c:v>7/1/2013</c:v>
                </c:pt>
                <c:pt idx="160">
                  <c:v>8/1/2013</c:v>
                </c:pt>
                <c:pt idx="161">
                  <c:v>9/1/2013</c:v>
                </c:pt>
                <c:pt idx="162">
                  <c:v>10/1/2013</c:v>
                </c:pt>
                <c:pt idx="163">
                  <c:v>11/1/2013</c:v>
                </c:pt>
                <c:pt idx="164">
                  <c:v>14/1/2013</c:v>
                </c:pt>
                <c:pt idx="165">
                  <c:v>15/1/2013</c:v>
                </c:pt>
                <c:pt idx="166">
                  <c:v>16/1/2013</c:v>
                </c:pt>
                <c:pt idx="167">
                  <c:v>17/1/2013</c:v>
                </c:pt>
                <c:pt idx="168">
                  <c:v>18/1/2013</c:v>
                </c:pt>
                <c:pt idx="169">
                  <c:v>21/1/2013</c:v>
                </c:pt>
                <c:pt idx="170">
                  <c:v>22/1/2013</c:v>
                </c:pt>
                <c:pt idx="171">
                  <c:v>23/1/2013</c:v>
                </c:pt>
                <c:pt idx="172">
                  <c:v>25/1/2013</c:v>
                </c:pt>
                <c:pt idx="173">
                  <c:v>29/1/2013</c:v>
                </c:pt>
                <c:pt idx="174">
                  <c:v>30/1/2013</c:v>
                </c:pt>
                <c:pt idx="175">
                  <c:v>31/1/2013</c:v>
                </c:pt>
                <c:pt idx="176">
                  <c:v>4/2/2013</c:v>
                </c:pt>
                <c:pt idx="177">
                  <c:v>5/2/2013</c:v>
                </c:pt>
                <c:pt idx="178">
                  <c:v>6/2/2013</c:v>
                </c:pt>
                <c:pt idx="179">
                  <c:v>7/2/2013</c:v>
                </c:pt>
                <c:pt idx="180">
                  <c:v>8/2/2013</c:v>
                </c:pt>
                <c:pt idx="181">
                  <c:v>13/2/2013</c:v>
                </c:pt>
                <c:pt idx="182">
                  <c:v>14/2/2013</c:v>
                </c:pt>
                <c:pt idx="183">
                  <c:v>15/2/2013</c:v>
                </c:pt>
                <c:pt idx="184">
                  <c:v>18/2/2013</c:v>
                </c:pt>
                <c:pt idx="185">
                  <c:v>19/2/2013</c:v>
                </c:pt>
                <c:pt idx="186">
                  <c:v>20/2/2013</c:v>
                </c:pt>
                <c:pt idx="187">
                  <c:v>21/2/2013</c:v>
                </c:pt>
                <c:pt idx="188">
                  <c:v>22/2/2013</c:v>
                </c:pt>
                <c:pt idx="189">
                  <c:v>25/2/2013</c:v>
                </c:pt>
                <c:pt idx="190">
                  <c:v>26/2/2013</c:v>
                </c:pt>
                <c:pt idx="191">
                  <c:v>27/2/2013</c:v>
                </c:pt>
                <c:pt idx="192">
                  <c:v>28/2/2013</c:v>
                </c:pt>
                <c:pt idx="193">
                  <c:v>1/3/2013</c:v>
                </c:pt>
                <c:pt idx="194">
                  <c:v>4/3/2013</c:v>
                </c:pt>
                <c:pt idx="195">
                  <c:v>5/3/2013</c:v>
                </c:pt>
                <c:pt idx="196">
                  <c:v>6/3/2013</c:v>
                </c:pt>
                <c:pt idx="197">
                  <c:v>7/3/2013</c:v>
                </c:pt>
                <c:pt idx="198">
                  <c:v>8/3/2013</c:v>
                </c:pt>
                <c:pt idx="199">
                  <c:v>11/3/2013</c:v>
                </c:pt>
                <c:pt idx="200">
                  <c:v>12/3/2013</c:v>
                </c:pt>
                <c:pt idx="201">
                  <c:v>13/3/2013</c:v>
                </c:pt>
                <c:pt idx="202">
                  <c:v>14/3/2013</c:v>
                </c:pt>
                <c:pt idx="203">
                  <c:v>15/3/2013</c:v>
                </c:pt>
                <c:pt idx="204">
                  <c:v>18/3/2013</c:v>
                </c:pt>
                <c:pt idx="205">
                  <c:v>19/3/2013</c:v>
                </c:pt>
                <c:pt idx="206">
                  <c:v>20/3/2013</c:v>
                </c:pt>
                <c:pt idx="207">
                  <c:v>21/3/2013</c:v>
                </c:pt>
                <c:pt idx="208">
                  <c:v>22/3/2013</c:v>
                </c:pt>
                <c:pt idx="209">
                  <c:v>25/3/2013</c:v>
                </c:pt>
                <c:pt idx="210">
                  <c:v>26/3/2013</c:v>
                </c:pt>
                <c:pt idx="211">
                  <c:v>27/3/2013</c:v>
                </c:pt>
                <c:pt idx="212">
                  <c:v>28/3/2013</c:v>
                </c:pt>
                <c:pt idx="213">
                  <c:v>29/3/2013</c:v>
                </c:pt>
                <c:pt idx="214">
                  <c:v>1/4/2013</c:v>
                </c:pt>
                <c:pt idx="215">
                  <c:v>2/4/2013</c:v>
                </c:pt>
                <c:pt idx="216">
                  <c:v>3/4/2013</c:v>
                </c:pt>
                <c:pt idx="217">
                  <c:v>4/4/2013</c:v>
                </c:pt>
                <c:pt idx="218">
                  <c:v>5/4/2013</c:v>
                </c:pt>
                <c:pt idx="219">
                  <c:v>8/4/2013</c:v>
                </c:pt>
                <c:pt idx="220">
                  <c:v>9/4/2013</c:v>
                </c:pt>
                <c:pt idx="221">
                  <c:v>10/4/2013</c:v>
                </c:pt>
                <c:pt idx="222">
                  <c:v>11/4/2013</c:v>
                </c:pt>
                <c:pt idx="223">
                  <c:v>12/4/2013</c:v>
                </c:pt>
                <c:pt idx="224">
                  <c:v>15/4/2013</c:v>
                </c:pt>
                <c:pt idx="225">
                  <c:v>16/4/2013</c:v>
                </c:pt>
                <c:pt idx="226">
                  <c:v>17/4/2013</c:v>
                </c:pt>
                <c:pt idx="227">
                  <c:v>18/4/2013</c:v>
                </c:pt>
                <c:pt idx="228">
                  <c:v>19/4/2013</c:v>
                </c:pt>
                <c:pt idx="229">
                  <c:v>22/4/2013</c:v>
                </c:pt>
                <c:pt idx="230">
                  <c:v>23/4/2013</c:v>
                </c:pt>
                <c:pt idx="231">
                  <c:v>24/4/2013</c:v>
                </c:pt>
                <c:pt idx="232">
                  <c:v>25/4/2013</c:v>
                </c:pt>
                <c:pt idx="233">
                  <c:v>26/4/2013</c:v>
                </c:pt>
                <c:pt idx="234">
                  <c:v>29/4/2013</c:v>
                </c:pt>
                <c:pt idx="235">
                  <c:v>30/4/2013</c:v>
                </c:pt>
                <c:pt idx="236">
                  <c:v>2/5/2013</c:v>
                </c:pt>
                <c:pt idx="237">
                  <c:v>3/5/2013</c:v>
                </c:pt>
                <c:pt idx="238">
                  <c:v>6/5/2013</c:v>
                </c:pt>
                <c:pt idx="239">
                  <c:v>7/5/2013</c:v>
                </c:pt>
                <c:pt idx="240">
                  <c:v>8/5/2013</c:v>
                </c:pt>
                <c:pt idx="241">
                  <c:v>9/5/2013</c:v>
                </c:pt>
                <c:pt idx="242">
                  <c:v>10/5/2013</c:v>
                </c:pt>
                <c:pt idx="243">
                  <c:v>13/5/2013</c:v>
                </c:pt>
                <c:pt idx="244">
                  <c:v>14/5/2013</c:v>
                </c:pt>
                <c:pt idx="245">
                  <c:v>15/5/2013</c:v>
                </c:pt>
                <c:pt idx="246">
                  <c:v>16/5/2013</c:v>
                </c:pt>
                <c:pt idx="247">
                  <c:v>17/5/2013</c:v>
                </c:pt>
                <c:pt idx="248">
                  <c:v>20/5/2013</c:v>
                </c:pt>
                <c:pt idx="249">
                  <c:v>21/5/2013</c:v>
                </c:pt>
                <c:pt idx="250">
                  <c:v>22/5/2013</c:v>
                </c:pt>
                <c:pt idx="251">
                  <c:v>23/5/2013</c:v>
                </c:pt>
                <c:pt idx="252">
                  <c:v>27/5/2013</c:v>
                </c:pt>
                <c:pt idx="253">
                  <c:v>28/5/2013</c:v>
                </c:pt>
                <c:pt idx="254">
                  <c:v>29/5/2013</c:v>
                </c:pt>
                <c:pt idx="255">
                  <c:v>30/5/2013</c:v>
                </c:pt>
                <c:pt idx="256">
                  <c:v>31/5/2013</c:v>
                </c:pt>
                <c:pt idx="257">
                  <c:v>3/6/2013</c:v>
                </c:pt>
                <c:pt idx="258">
                  <c:v>4/6/2013</c:v>
                </c:pt>
                <c:pt idx="259">
                  <c:v>5/6/2013</c:v>
                </c:pt>
                <c:pt idx="260">
                  <c:v>6/6/2013</c:v>
                </c:pt>
                <c:pt idx="261">
                  <c:v>7/6/2013</c:v>
                </c:pt>
                <c:pt idx="262">
                  <c:v>10/6/2013</c:v>
                </c:pt>
                <c:pt idx="263">
                  <c:v>11/6/2013</c:v>
                </c:pt>
                <c:pt idx="264">
                  <c:v>12/6/2013</c:v>
                </c:pt>
                <c:pt idx="265">
                  <c:v>13/6/2013</c:v>
                </c:pt>
                <c:pt idx="266">
                  <c:v>14/6/2013</c:v>
                </c:pt>
                <c:pt idx="267">
                  <c:v>17/6/2013</c:v>
                </c:pt>
                <c:pt idx="268">
                  <c:v>18/6/2013</c:v>
                </c:pt>
                <c:pt idx="269">
                  <c:v>19/6/2013</c:v>
                </c:pt>
                <c:pt idx="270">
                  <c:v>20/6/2013</c:v>
                </c:pt>
                <c:pt idx="271">
                  <c:v>21/6/2013</c:v>
                </c:pt>
                <c:pt idx="272">
                  <c:v>24/6/2013</c:v>
                </c:pt>
                <c:pt idx="273">
                  <c:v>25/6/2013</c:v>
                </c:pt>
                <c:pt idx="274">
                  <c:v>26/6/2013</c:v>
                </c:pt>
                <c:pt idx="275">
                  <c:v>27/6/2013</c:v>
                </c:pt>
                <c:pt idx="276">
                  <c:v>28/6/2013</c:v>
                </c:pt>
                <c:pt idx="277">
                  <c:v>1/7/2013</c:v>
                </c:pt>
                <c:pt idx="278">
                  <c:v>2/7/2013</c:v>
                </c:pt>
                <c:pt idx="279">
                  <c:v>3/7/2013</c:v>
                </c:pt>
                <c:pt idx="280">
                  <c:v>4/7/2013</c:v>
                </c:pt>
                <c:pt idx="281">
                  <c:v>5/7/2013</c:v>
                </c:pt>
                <c:pt idx="282">
                  <c:v>8/7/2013</c:v>
                </c:pt>
                <c:pt idx="283">
                  <c:v>9/7/2013</c:v>
                </c:pt>
                <c:pt idx="284">
                  <c:v>10/7/2013</c:v>
                </c:pt>
                <c:pt idx="285">
                  <c:v>11/7/2013</c:v>
                </c:pt>
                <c:pt idx="286">
                  <c:v>12/7/2013</c:v>
                </c:pt>
                <c:pt idx="287">
                  <c:v>15/7/2013</c:v>
                </c:pt>
                <c:pt idx="288">
                  <c:v>16/7/2013</c:v>
                </c:pt>
                <c:pt idx="289">
                  <c:v>17/7/2013</c:v>
                </c:pt>
                <c:pt idx="290">
                  <c:v>18/7/2013</c:v>
                </c:pt>
                <c:pt idx="291">
                  <c:v>19/7/2013</c:v>
                </c:pt>
                <c:pt idx="292">
                  <c:v>22/7/2013</c:v>
                </c:pt>
                <c:pt idx="293">
                  <c:v>23/7/2013</c:v>
                </c:pt>
                <c:pt idx="294">
                  <c:v>24/7/2013</c:v>
                </c:pt>
                <c:pt idx="295">
                  <c:v>25/7/2013</c:v>
                </c:pt>
                <c:pt idx="296">
                  <c:v>26/7/2013</c:v>
                </c:pt>
                <c:pt idx="297">
                  <c:v>29/7/2013</c:v>
                </c:pt>
                <c:pt idx="298">
                  <c:v>30/7/2013</c:v>
                </c:pt>
                <c:pt idx="299">
                  <c:v>31/7/2013</c:v>
                </c:pt>
                <c:pt idx="300">
                  <c:v>1/8/2013</c:v>
                </c:pt>
                <c:pt idx="301">
                  <c:v>2/8/2013</c:v>
                </c:pt>
                <c:pt idx="302">
                  <c:v>5/8/2013</c:v>
                </c:pt>
                <c:pt idx="303">
                  <c:v>6/8/2013</c:v>
                </c:pt>
                <c:pt idx="304">
                  <c:v>12/8/2013</c:v>
                </c:pt>
                <c:pt idx="305">
                  <c:v>13/8/2013</c:v>
                </c:pt>
                <c:pt idx="306">
                  <c:v>14/8/2013</c:v>
                </c:pt>
                <c:pt idx="307">
                  <c:v>15/8/2013</c:v>
                </c:pt>
                <c:pt idx="308">
                  <c:v>16/8/2013</c:v>
                </c:pt>
                <c:pt idx="309">
                  <c:v>19/8/2013</c:v>
                </c:pt>
                <c:pt idx="310">
                  <c:v>20/8/2013</c:v>
                </c:pt>
                <c:pt idx="311">
                  <c:v>21/8/2013</c:v>
                </c:pt>
                <c:pt idx="312">
                  <c:v>22/8/2013</c:v>
                </c:pt>
                <c:pt idx="313">
                  <c:v>23/8/2013</c:v>
                </c:pt>
                <c:pt idx="314">
                  <c:v>26/8/2013</c:v>
                </c:pt>
                <c:pt idx="315">
                  <c:v>27/8/2013</c:v>
                </c:pt>
                <c:pt idx="316">
                  <c:v>28/8/2013</c:v>
                </c:pt>
                <c:pt idx="317">
                  <c:v>29/8/2013</c:v>
                </c:pt>
                <c:pt idx="318">
                  <c:v>30/8/2013</c:v>
                </c:pt>
                <c:pt idx="319">
                  <c:v>2/9/2013</c:v>
                </c:pt>
                <c:pt idx="320">
                  <c:v>3/9/2013</c:v>
                </c:pt>
                <c:pt idx="321">
                  <c:v>4/9/2013</c:v>
                </c:pt>
                <c:pt idx="322">
                  <c:v>5/9/2013</c:v>
                </c:pt>
                <c:pt idx="323">
                  <c:v>6/9/2013</c:v>
                </c:pt>
                <c:pt idx="324">
                  <c:v>9/9/2013</c:v>
                </c:pt>
                <c:pt idx="325">
                  <c:v>10/9/2013</c:v>
                </c:pt>
                <c:pt idx="326">
                  <c:v>11/9/2013</c:v>
                </c:pt>
                <c:pt idx="327">
                  <c:v>12/9/2013</c:v>
                </c:pt>
                <c:pt idx="328">
                  <c:v>13/9/2013</c:v>
                </c:pt>
                <c:pt idx="329">
                  <c:v>17/9/2013</c:v>
                </c:pt>
                <c:pt idx="330">
                  <c:v>18/9/2013</c:v>
                </c:pt>
                <c:pt idx="331">
                  <c:v>19/9/2013</c:v>
                </c:pt>
                <c:pt idx="332">
                  <c:v>20/9/2013</c:v>
                </c:pt>
                <c:pt idx="333">
                  <c:v>23/9/2013</c:v>
                </c:pt>
                <c:pt idx="334">
                  <c:v>24/9/2013</c:v>
                </c:pt>
                <c:pt idx="335">
                  <c:v>25/9/2013</c:v>
                </c:pt>
                <c:pt idx="336">
                  <c:v>26/9/2013</c:v>
                </c:pt>
                <c:pt idx="337">
                  <c:v>27/9/2013</c:v>
                </c:pt>
                <c:pt idx="338">
                  <c:v>30/9/2013</c:v>
                </c:pt>
                <c:pt idx="339">
                  <c:v>1/10/2013</c:v>
                </c:pt>
                <c:pt idx="340">
                  <c:v>2/10/2013</c:v>
                </c:pt>
                <c:pt idx="341">
                  <c:v>3/10/2013</c:v>
                </c:pt>
                <c:pt idx="342">
                  <c:v>4/10/2013</c:v>
                </c:pt>
                <c:pt idx="343">
                  <c:v>7/10/2013</c:v>
                </c:pt>
                <c:pt idx="344">
                  <c:v>8/10/2013</c:v>
                </c:pt>
                <c:pt idx="345">
                  <c:v>9/10/2013</c:v>
                </c:pt>
                <c:pt idx="346">
                  <c:v>10/10/2013</c:v>
                </c:pt>
                <c:pt idx="347">
                  <c:v>11/10/2013</c:v>
                </c:pt>
                <c:pt idx="348">
                  <c:v>14/10/2013</c:v>
                </c:pt>
                <c:pt idx="349">
                  <c:v>16/10/2013</c:v>
                </c:pt>
                <c:pt idx="350">
                  <c:v>17/10/2013</c:v>
                </c:pt>
                <c:pt idx="351">
                  <c:v>18/10/2013</c:v>
                </c:pt>
                <c:pt idx="352">
                  <c:v>21/10/2013</c:v>
                </c:pt>
                <c:pt idx="353">
                  <c:v>22/10/2013</c:v>
                </c:pt>
                <c:pt idx="354">
                  <c:v>23/10/2013</c:v>
                </c:pt>
                <c:pt idx="355">
                  <c:v>24/10/2013</c:v>
                </c:pt>
                <c:pt idx="356">
                  <c:v>25/10/2013</c:v>
                </c:pt>
                <c:pt idx="357">
                  <c:v>28/10/2013</c:v>
                </c:pt>
                <c:pt idx="358">
                  <c:v>29/10/2013</c:v>
                </c:pt>
                <c:pt idx="359">
                  <c:v>30/10/2013</c:v>
                </c:pt>
                <c:pt idx="360">
                  <c:v>31/10/2013</c:v>
                </c:pt>
                <c:pt idx="361">
                  <c:v>1/11/2013</c:v>
                </c:pt>
                <c:pt idx="362">
                  <c:v>4/11/2013</c:v>
                </c:pt>
                <c:pt idx="363">
                  <c:v>6/11/2013</c:v>
                </c:pt>
                <c:pt idx="364">
                  <c:v>7/11/2013</c:v>
                </c:pt>
                <c:pt idx="365">
                  <c:v>8/11/2013</c:v>
                </c:pt>
                <c:pt idx="366">
                  <c:v>11/11/2013</c:v>
                </c:pt>
                <c:pt idx="367">
                  <c:v>12/11/2013</c:v>
                </c:pt>
                <c:pt idx="368">
                  <c:v>13/11/2013</c:v>
                </c:pt>
                <c:pt idx="369">
                  <c:v>14/11/2013</c:v>
                </c:pt>
                <c:pt idx="370">
                  <c:v>15/11/2013</c:v>
                </c:pt>
                <c:pt idx="371">
                  <c:v>18/11/2013</c:v>
                </c:pt>
                <c:pt idx="372">
                  <c:v>19/11/2013</c:v>
                </c:pt>
                <c:pt idx="373">
                  <c:v>20/11/2013</c:v>
                </c:pt>
                <c:pt idx="374">
                  <c:v>21/11/2013</c:v>
                </c:pt>
                <c:pt idx="375">
                  <c:v>22/11/2013</c:v>
                </c:pt>
                <c:pt idx="376">
                  <c:v>25/11/2013</c:v>
                </c:pt>
                <c:pt idx="377">
                  <c:v>26/11/2013</c:v>
                </c:pt>
                <c:pt idx="378">
                  <c:v>27/11/2013</c:v>
                </c:pt>
                <c:pt idx="379">
                  <c:v>28/11/2013</c:v>
                </c:pt>
                <c:pt idx="380">
                  <c:v>29/11/2013</c:v>
                </c:pt>
                <c:pt idx="381">
                  <c:v>2/12/2013</c:v>
                </c:pt>
                <c:pt idx="382">
                  <c:v>3/12/2013</c:v>
                </c:pt>
                <c:pt idx="383">
                  <c:v>4/12/2013</c:v>
                </c:pt>
                <c:pt idx="384">
                  <c:v>5/12/2013</c:v>
                </c:pt>
                <c:pt idx="385">
                  <c:v>6/12/2013</c:v>
                </c:pt>
                <c:pt idx="386">
                  <c:v>9/12/2013</c:v>
                </c:pt>
                <c:pt idx="387">
                  <c:v>10/12/2013</c:v>
                </c:pt>
                <c:pt idx="388">
                  <c:v>11/12/2013</c:v>
                </c:pt>
                <c:pt idx="389">
                  <c:v>12/12/2013</c:v>
                </c:pt>
                <c:pt idx="390">
                  <c:v>13/12/2013</c:v>
                </c:pt>
                <c:pt idx="391">
                  <c:v>16/12/2013</c:v>
                </c:pt>
                <c:pt idx="392">
                  <c:v>17/12/2013</c:v>
                </c:pt>
                <c:pt idx="393">
                  <c:v>18/12/2013</c:v>
                </c:pt>
                <c:pt idx="394">
                  <c:v>19/12/2013</c:v>
                </c:pt>
                <c:pt idx="395">
                  <c:v>20/12/2013</c:v>
                </c:pt>
                <c:pt idx="396">
                  <c:v>23/12/2013</c:v>
                </c:pt>
                <c:pt idx="397">
                  <c:v>24/12/2013</c:v>
                </c:pt>
                <c:pt idx="398">
                  <c:v>26/12/2013</c:v>
                </c:pt>
                <c:pt idx="399">
                  <c:v>27/12/2013</c:v>
                </c:pt>
                <c:pt idx="400">
                  <c:v>30/12/2013</c:v>
                </c:pt>
                <c:pt idx="401">
                  <c:v>31/12/2013</c:v>
                </c:pt>
                <c:pt idx="402">
                  <c:v>2/1/2014</c:v>
                </c:pt>
                <c:pt idx="403">
                  <c:v>3/1/2014</c:v>
                </c:pt>
                <c:pt idx="404">
                  <c:v>6/1/2014</c:v>
                </c:pt>
                <c:pt idx="405">
                  <c:v>7/1/2014</c:v>
                </c:pt>
                <c:pt idx="406">
                  <c:v>8/1/2014</c:v>
                </c:pt>
                <c:pt idx="407">
                  <c:v>9/1/2014</c:v>
                </c:pt>
                <c:pt idx="408">
                  <c:v>10/1/2014</c:v>
                </c:pt>
                <c:pt idx="409">
                  <c:v>13/1/2014</c:v>
                </c:pt>
                <c:pt idx="410">
                  <c:v>15/1/2014</c:v>
                </c:pt>
                <c:pt idx="411">
                  <c:v>16/1/2014</c:v>
                </c:pt>
                <c:pt idx="412">
                  <c:v>20/1/2014</c:v>
                </c:pt>
                <c:pt idx="413">
                  <c:v>21/1/2014</c:v>
                </c:pt>
                <c:pt idx="414">
                  <c:v>22/1/2014</c:v>
                </c:pt>
                <c:pt idx="415">
                  <c:v>23/1/2014</c:v>
                </c:pt>
                <c:pt idx="416">
                  <c:v>24/1/2014</c:v>
                </c:pt>
                <c:pt idx="417">
                  <c:v>27/1/2014</c:v>
                </c:pt>
                <c:pt idx="418">
                  <c:v>28/1/2014</c:v>
                </c:pt>
                <c:pt idx="419">
                  <c:v>29/1/2014</c:v>
                </c:pt>
                <c:pt idx="420">
                  <c:v>30/1/2014</c:v>
                </c:pt>
                <c:pt idx="421">
                  <c:v>3/2/2014</c:v>
                </c:pt>
                <c:pt idx="422">
                  <c:v>4/2/2014</c:v>
                </c:pt>
                <c:pt idx="423">
                  <c:v>5/2/2014</c:v>
                </c:pt>
                <c:pt idx="424">
                  <c:v>6/2/2014</c:v>
                </c:pt>
                <c:pt idx="425">
                  <c:v>7/2/2014</c:v>
                </c:pt>
                <c:pt idx="426">
                  <c:v>10/2/2014</c:v>
                </c:pt>
                <c:pt idx="427">
                  <c:v>11/2/2014</c:v>
                </c:pt>
                <c:pt idx="428">
                  <c:v>12/2/2014</c:v>
                </c:pt>
                <c:pt idx="429">
                  <c:v>13/2/2014</c:v>
                </c:pt>
                <c:pt idx="430">
                  <c:v>14/2/2014</c:v>
                </c:pt>
                <c:pt idx="431">
                  <c:v>17/2/2014</c:v>
                </c:pt>
                <c:pt idx="432">
                  <c:v>18/2/2014</c:v>
                </c:pt>
                <c:pt idx="433">
                  <c:v>19/2/2014</c:v>
                </c:pt>
                <c:pt idx="434">
                  <c:v>20/2/2014</c:v>
                </c:pt>
                <c:pt idx="435">
                  <c:v>21/2/2014</c:v>
                </c:pt>
                <c:pt idx="436">
                  <c:v>24/2/2014</c:v>
                </c:pt>
                <c:pt idx="437">
                  <c:v>25/2/2014</c:v>
                </c:pt>
                <c:pt idx="438">
                  <c:v>26/2/2014</c:v>
                </c:pt>
                <c:pt idx="439">
                  <c:v>27/2/2014</c:v>
                </c:pt>
                <c:pt idx="440">
                  <c:v>28/2/2014</c:v>
                </c:pt>
                <c:pt idx="441">
                  <c:v>3/3/2014</c:v>
                </c:pt>
                <c:pt idx="442">
                  <c:v>4/3/2014</c:v>
                </c:pt>
                <c:pt idx="443">
                  <c:v>5/3/2014</c:v>
                </c:pt>
                <c:pt idx="444">
                  <c:v>6/3/2014</c:v>
                </c:pt>
                <c:pt idx="445">
                  <c:v>7/3/2014</c:v>
                </c:pt>
                <c:pt idx="446">
                  <c:v>10/3/2014</c:v>
                </c:pt>
                <c:pt idx="447">
                  <c:v>11/3/2014</c:v>
                </c:pt>
                <c:pt idx="448">
                  <c:v>12/3/2014</c:v>
                </c:pt>
                <c:pt idx="449">
                  <c:v>13/3/2014</c:v>
                </c:pt>
                <c:pt idx="450">
                  <c:v>14/3/2014</c:v>
                </c:pt>
                <c:pt idx="451">
                  <c:v>17/3/2014</c:v>
                </c:pt>
                <c:pt idx="452">
                  <c:v>18/3/2014</c:v>
                </c:pt>
                <c:pt idx="453">
                  <c:v>19/3/2014</c:v>
                </c:pt>
                <c:pt idx="454">
                  <c:v>20/3/2014</c:v>
                </c:pt>
                <c:pt idx="455">
                  <c:v>21/3/2014</c:v>
                </c:pt>
                <c:pt idx="456">
                  <c:v>24/3/2014</c:v>
                </c:pt>
                <c:pt idx="457">
                  <c:v>25/3/2014</c:v>
                </c:pt>
                <c:pt idx="458">
                  <c:v>26/3/2014</c:v>
                </c:pt>
                <c:pt idx="459">
                  <c:v>27/3/2014</c:v>
                </c:pt>
                <c:pt idx="460">
                  <c:v>28/3/2014</c:v>
                </c:pt>
                <c:pt idx="461">
                  <c:v>31/3/2014</c:v>
                </c:pt>
                <c:pt idx="462">
                  <c:v>1/4/2014</c:v>
                </c:pt>
                <c:pt idx="463">
                  <c:v>2/4/2014</c:v>
                </c:pt>
                <c:pt idx="464">
                  <c:v>3/4/2014</c:v>
                </c:pt>
                <c:pt idx="465">
                  <c:v>4/4/2014</c:v>
                </c:pt>
                <c:pt idx="466">
                  <c:v>7/4/2014</c:v>
                </c:pt>
                <c:pt idx="467">
                  <c:v>8/4/2014</c:v>
                </c:pt>
                <c:pt idx="468">
                  <c:v>9/4/2014</c:v>
                </c:pt>
                <c:pt idx="469">
                  <c:v>10/4/2014</c:v>
                </c:pt>
                <c:pt idx="470">
                  <c:v>11/4/2014</c:v>
                </c:pt>
                <c:pt idx="471">
                  <c:v>14/4/2014</c:v>
                </c:pt>
                <c:pt idx="472">
                  <c:v>15/4/2014</c:v>
                </c:pt>
                <c:pt idx="473">
                  <c:v>16/4/2014</c:v>
                </c:pt>
                <c:pt idx="474">
                  <c:v>17/4/2014</c:v>
                </c:pt>
                <c:pt idx="475">
                  <c:v>18/4/2014</c:v>
                </c:pt>
                <c:pt idx="476">
                  <c:v>21/4/2014</c:v>
                </c:pt>
                <c:pt idx="477">
                  <c:v>22/4/2014</c:v>
                </c:pt>
                <c:pt idx="478">
                  <c:v>23/4/2014</c:v>
                </c:pt>
                <c:pt idx="479">
                  <c:v>24/4/2014</c:v>
                </c:pt>
                <c:pt idx="480">
                  <c:v>25/4/2014</c:v>
                </c:pt>
                <c:pt idx="481">
                  <c:v>28/4/2014</c:v>
                </c:pt>
                <c:pt idx="482">
                  <c:v>29/4/2014</c:v>
                </c:pt>
                <c:pt idx="483">
                  <c:v>30/4/2014</c:v>
                </c:pt>
                <c:pt idx="484">
                  <c:v>2/5/2014</c:v>
                </c:pt>
                <c:pt idx="485">
                  <c:v>5/5/2014</c:v>
                </c:pt>
                <c:pt idx="486">
                  <c:v>6/5/2014</c:v>
                </c:pt>
                <c:pt idx="487">
                  <c:v>7/5/2014</c:v>
                </c:pt>
                <c:pt idx="488">
                  <c:v>8/5/2014</c:v>
                </c:pt>
                <c:pt idx="489">
                  <c:v>9/5/2014</c:v>
                </c:pt>
                <c:pt idx="490">
                  <c:v>12/5/2014</c:v>
                </c:pt>
                <c:pt idx="491">
                  <c:v>14/5/2014</c:v>
                </c:pt>
                <c:pt idx="492">
                  <c:v>15/5/2014</c:v>
                </c:pt>
                <c:pt idx="493">
                  <c:v>16/5/2014</c:v>
                </c:pt>
                <c:pt idx="494">
                  <c:v>19/5/2014</c:v>
                </c:pt>
                <c:pt idx="495">
                  <c:v>20/5/2014</c:v>
                </c:pt>
                <c:pt idx="496">
                  <c:v>21/5/2014</c:v>
                </c:pt>
                <c:pt idx="497">
                  <c:v>22/5/2014</c:v>
                </c:pt>
                <c:pt idx="498">
                  <c:v>23/5/2014</c:v>
                </c:pt>
                <c:pt idx="499">
                  <c:v>26/5/2014</c:v>
                </c:pt>
                <c:pt idx="500">
                  <c:v>27/5/2014</c:v>
                </c:pt>
                <c:pt idx="501">
                  <c:v>28/5/2014</c:v>
                </c:pt>
                <c:pt idx="502">
                  <c:v>29/5/2014</c:v>
                </c:pt>
                <c:pt idx="503">
                  <c:v>30/5/2014</c:v>
                </c:pt>
                <c:pt idx="504">
                  <c:v>2/6/2014</c:v>
                </c:pt>
                <c:pt idx="505">
                  <c:v>3/6/2014</c:v>
                </c:pt>
                <c:pt idx="506">
                  <c:v>4/6/2014</c:v>
                </c:pt>
                <c:pt idx="507">
                  <c:v>5/6/2014</c:v>
                </c:pt>
                <c:pt idx="508">
                  <c:v>6/6/2014</c:v>
                </c:pt>
                <c:pt idx="509">
                  <c:v>9/6/2014</c:v>
                </c:pt>
                <c:pt idx="510">
                  <c:v>10/6/2014</c:v>
                </c:pt>
                <c:pt idx="511">
                  <c:v>11/6/2014</c:v>
                </c:pt>
                <c:pt idx="512">
                  <c:v>12/6/2014</c:v>
                </c:pt>
                <c:pt idx="513">
                  <c:v>13/6/2014</c:v>
                </c:pt>
                <c:pt idx="514">
                  <c:v>16/6/2014</c:v>
                </c:pt>
                <c:pt idx="515">
                  <c:v>17/6/2014</c:v>
                </c:pt>
                <c:pt idx="516">
                  <c:v>18/6/2014</c:v>
                </c:pt>
                <c:pt idx="517">
                  <c:v>19/6/2014</c:v>
                </c:pt>
                <c:pt idx="518">
                  <c:v>20/6/2014</c:v>
                </c:pt>
                <c:pt idx="519">
                  <c:v>23/6/2014</c:v>
                </c:pt>
                <c:pt idx="520">
                  <c:v>24/6/2014</c:v>
                </c:pt>
                <c:pt idx="521">
                  <c:v>25/6/2014</c:v>
                </c:pt>
                <c:pt idx="522">
                  <c:v>26/6/2014</c:v>
                </c:pt>
                <c:pt idx="523">
                  <c:v>27/6/2014</c:v>
                </c:pt>
                <c:pt idx="524">
                  <c:v>30/6/2014</c:v>
                </c:pt>
                <c:pt idx="525">
                  <c:v>1/7/2014</c:v>
                </c:pt>
                <c:pt idx="526">
                  <c:v>2/7/2014</c:v>
                </c:pt>
                <c:pt idx="527">
                  <c:v>3/7/2014</c:v>
                </c:pt>
                <c:pt idx="528">
                  <c:v>4/7/2014</c:v>
                </c:pt>
                <c:pt idx="529">
                  <c:v>7/7/2014</c:v>
                </c:pt>
                <c:pt idx="530">
                  <c:v>8/7/2014</c:v>
                </c:pt>
                <c:pt idx="531">
                  <c:v>9/7/2014</c:v>
                </c:pt>
                <c:pt idx="532">
                  <c:v>10/7/2014</c:v>
                </c:pt>
                <c:pt idx="533">
                  <c:v>11/7/2014</c:v>
                </c:pt>
                <c:pt idx="534">
                  <c:v>14/7/2014</c:v>
                </c:pt>
                <c:pt idx="535">
                  <c:v>16/7/2014</c:v>
                </c:pt>
                <c:pt idx="536">
                  <c:v>17/7/2014</c:v>
                </c:pt>
                <c:pt idx="537">
                  <c:v>18/7/2014</c:v>
                </c:pt>
                <c:pt idx="538">
                  <c:v>21/7/2014</c:v>
                </c:pt>
                <c:pt idx="539">
                  <c:v>22/7/2014</c:v>
                </c:pt>
                <c:pt idx="540">
                  <c:v>23/7/2014</c:v>
                </c:pt>
                <c:pt idx="541">
                  <c:v>24/7/2014</c:v>
                </c:pt>
                <c:pt idx="542">
                  <c:v>25/7/2014</c:v>
                </c:pt>
                <c:pt idx="543">
                  <c:v>30/7/2014</c:v>
                </c:pt>
                <c:pt idx="544">
                  <c:v>31/7/2014</c:v>
                </c:pt>
                <c:pt idx="545">
                  <c:v>1/8/2014</c:v>
                </c:pt>
                <c:pt idx="546">
                  <c:v>4/8/2014</c:v>
                </c:pt>
                <c:pt idx="547">
                  <c:v>5/8/2014</c:v>
                </c:pt>
                <c:pt idx="548">
                  <c:v>6/8/2014</c:v>
                </c:pt>
                <c:pt idx="549">
                  <c:v>7/8/2014</c:v>
                </c:pt>
                <c:pt idx="550">
                  <c:v>8/8/2014</c:v>
                </c:pt>
                <c:pt idx="551">
                  <c:v>11/8/2014</c:v>
                </c:pt>
                <c:pt idx="552">
                  <c:v>12/8/2014</c:v>
                </c:pt>
                <c:pt idx="553">
                  <c:v>13/8/2014</c:v>
                </c:pt>
                <c:pt idx="554">
                  <c:v>14/8/2014</c:v>
                </c:pt>
                <c:pt idx="555">
                  <c:v>15/8/2014</c:v>
                </c:pt>
                <c:pt idx="556">
                  <c:v>18/8/2014</c:v>
                </c:pt>
                <c:pt idx="557">
                  <c:v>19/8/2014</c:v>
                </c:pt>
                <c:pt idx="558">
                  <c:v>20/8/2014</c:v>
                </c:pt>
                <c:pt idx="559">
                  <c:v>21/8/2014</c:v>
                </c:pt>
                <c:pt idx="560">
                  <c:v>22/8/2014</c:v>
                </c:pt>
                <c:pt idx="561">
                  <c:v>25/8/2014</c:v>
                </c:pt>
                <c:pt idx="562">
                  <c:v>26/8/2014</c:v>
                </c:pt>
                <c:pt idx="563">
                  <c:v>27/8/2014</c:v>
                </c:pt>
                <c:pt idx="564">
                  <c:v>28/8/2014</c:v>
                </c:pt>
                <c:pt idx="565">
                  <c:v>29/8/2014</c:v>
                </c:pt>
                <c:pt idx="566">
                  <c:v>2/9/2014</c:v>
                </c:pt>
                <c:pt idx="567">
                  <c:v>3/9/2014</c:v>
                </c:pt>
                <c:pt idx="568">
                  <c:v>4/9/2014</c:v>
                </c:pt>
                <c:pt idx="569">
                  <c:v>5/9/2014</c:v>
                </c:pt>
                <c:pt idx="570">
                  <c:v>8/9/2014</c:v>
                </c:pt>
                <c:pt idx="571">
                  <c:v>9/9/2014</c:v>
                </c:pt>
                <c:pt idx="572">
                  <c:v>10/9/2014</c:v>
                </c:pt>
                <c:pt idx="573">
                  <c:v>11/9/2014</c:v>
                </c:pt>
                <c:pt idx="574">
                  <c:v>12/9/2014</c:v>
                </c:pt>
                <c:pt idx="575">
                  <c:v>15/9/2014</c:v>
                </c:pt>
                <c:pt idx="576">
                  <c:v>17/9/2014</c:v>
                </c:pt>
                <c:pt idx="577">
                  <c:v>18/9/2014</c:v>
                </c:pt>
                <c:pt idx="578">
                  <c:v>19/9/2014</c:v>
                </c:pt>
                <c:pt idx="579">
                  <c:v>22/9/2014</c:v>
                </c:pt>
                <c:pt idx="580">
                  <c:v>23/9/2014</c:v>
                </c:pt>
                <c:pt idx="581">
                  <c:v>24/9/2014</c:v>
                </c:pt>
                <c:pt idx="582">
                  <c:v>25/9/2014</c:v>
                </c:pt>
                <c:pt idx="583">
                  <c:v>26/9/2014</c:v>
                </c:pt>
                <c:pt idx="584">
                  <c:v>29/9/2014</c:v>
                </c:pt>
                <c:pt idx="585">
                  <c:v>30/9/2014</c:v>
                </c:pt>
                <c:pt idx="586">
                  <c:v>1/10/2014</c:v>
                </c:pt>
                <c:pt idx="587">
                  <c:v>2/10/2014</c:v>
                </c:pt>
                <c:pt idx="588">
                  <c:v>3/10/2014</c:v>
                </c:pt>
                <c:pt idx="589">
                  <c:v>7/10/2014</c:v>
                </c:pt>
                <c:pt idx="590">
                  <c:v>8/10/2014</c:v>
                </c:pt>
                <c:pt idx="591">
                  <c:v>9/10/2014</c:v>
                </c:pt>
                <c:pt idx="592">
                  <c:v>10/10/2014</c:v>
                </c:pt>
                <c:pt idx="593">
                  <c:v>13/10/2014</c:v>
                </c:pt>
                <c:pt idx="594">
                  <c:v>14/10/2014</c:v>
                </c:pt>
                <c:pt idx="595">
                  <c:v>15/10/2014</c:v>
                </c:pt>
                <c:pt idx="596">
                  <c:v>16/10/2014</c:v>
                </c:pt>
                <c:pt idx="597">
                  <c:v>17/10/2014</c:v>
                </c:pt>
                <c:pt idx="598">
                  <c:v>20/10/2014</c:v>
                </c:pt>
                <c:pt idx="599">
                  <c:v>21/10/2014</c:v>
                </c:pt>
                <c:pt idx="600">
                  <c:v>22/10/2014</c:v>
                </c:pt>
                <c:pt idx="601">
                  <c:v>24/10/2014</c:v>
                </c:pt>
                <c:pt idx="602">
                  <c:v>27/10/2014</c:v>
                </c:pt>
                <c:pt idx="603">
                  <c:v>28/10/2014</c:v>
                </c:pt>
                <c:pt idx="604">
                  <c:v>29/10/2014</c:v>
                </c:pt>
                <c:pt idx="605">
                  <c:v>30/10/2014</c:v>
                </c:pt>
                <c:pt idx="606">
                  <c:v>31/10/2014</c:v>
                </c:pt>
                <c:pt idx="607">
                  <c:v>3/11/2014</c:v>
                </c:pt>
                <c:pt idx="608">
                  <c:v>4/11/2014</c:v>
                </c:pt>
                <c:pt idx="609">
                  <c:v>5/11/2014</c:v>
                </c:pt>
                <c:pt idx="610">
                  <c:v>6/11/2014</c:v>
                </c:pt>
                <c:pt idx="611">
                  <c:v>7/11/2014</c:v>
                </c:pt>
                <c:pt idx="612">
                  <c:v>10/11/2014</c:v>
                </c:pt>
                <c:pt idx="613">
                  <c:v>11/11/2014</c:v>
                </c:pt>
                <c:pt idx="614">
                  <c:v>12/11/2014</c:v>
                </c:pt>
                <c:pt idx="615">
                  <c:v>13/11/2014</c:v>
                </c:pt>
                <c:pt idx="616">
                  <c:v>14/11/2014</c:v>
                </c:pt>
                <c:pt idx="617">
                  <c:v>17/11/2014</c:v>
                </c:pt>
                <c:pt idx="618">
                  <c:v>18/11/2014</c:v>
                </c:pt>
                <c:pt idx="619">
                  <c:v>19/11/2014</c:v>
                </c:pt>
                <c:pt idx="620">
                  <c:v>20/11/2014</c:v>
                </c:pt>
                <c:pt idx="621">
                  <c:v>21/11/2014</c:v>
                </c:pt>
                <c:pt idx="622">
                  <c:v>24/11/2014</c:v>
                </c:pt>
                <c:pt idx="623">
                  <c:v>25/11/2014</c:v>
                </c:pt>
                <c:pt idx="624">
                  <c:v>26/11/2014</c:v>
                </c:pt>
                <c:pt idx="625">
                  <c:v>27/11/2014</c:v>
                </c:pt>
                <c:pt idx="626">
                  <c:v>28/11/2014</c:v>
                </c:pt>
                <c:pt idx="627">
                  <c:v>1/12/2014</c:v>
                </c:pt>
                <c:pt idx="628">
                  <c:v>2/12/2014</c:v>
                </c:pt>
                <c:pt idx="629">
                  <c:v>3/12/2014</c:v>
                </c:pt>
                <c:pt idx="630">
                  <c:v>4/12/2014</c:v>
                </c:pt>
                <c:pt idx="631">
                  <c:v>5/12/2014</c:v>
                </c:pt>
                <c:pt idx="632">
                  <c:v>8/12/2014</c:v>
                </c:pt>
                <c:pt idx="633">
                  <c:v>9/12/2014</c:v>
                </c:pt>
                <c:pt idx="634">
                  <c:v>10/12/2014</c:v>
                </c:pt>
                <c:pt idx="635">
                  <c:v>11/12/2014</c:v>
                </c:pt>
                <c:pt idx="636">
                  <c:v>12/12/2014</c:v>
                </c:pt>
                <c:pt idx="637">
                  <c:v>15/12/2014</c:v>
                </c:pt>
                <c:pt idx="638">
                  <c:v>16/12/2014</c:v>
                </c:pt>
                <c:pt idx="639">
                  <c:v>17/12/2014</c:v>
                </c:pt>
                <c:pt idx="640">
                  <c:v>18/12/2014</c:v>
                </c:pt>
                <c:pt idx="641">
                  <c:v>19/12/2014</c:v>
                </c:pt>
                <c:pt idx="642">
                  <c:v>22/12/2014</c:v>
                </c:pt>
                <c:pt idx="643">
                  <c:v>23/12/2014</c:v>
                </c:pt>
                <c:pt idx="644">
                  <c:v>24/12/2014</c:v>
                </c:pt>
                <c:pt idx="645">
                  <c:v>26/12/2014</c:v>
                </c:pt>
                <c:pt idx="646">
                  <c:v>29/12/2014</c:v>
                </c:pt>
                <c:pt idx="647">
                  <c:v>30/12/2014</c:v>
                </c:pt>
                <c:pt idx="648">
                  <c:v>31/12/2014</c:v>
                </c:pt>
                <c:pt idx="649">
                  <c:v>2/1/2015</c:v>
                </c:pt>
                <c:pt idx="650">
                  <c:v>5/1/2015</c:v>
                </c:pt>
                <c:pt idx="651">
                  <c:v>6/1/2015</c:v>
                </c:pt>
                <c:pt idx="652">
                  <c:v>7/1/2015</c:v>
                </c:pt>
                <c:pt idx="653">
                  <c:v>8/1/2015</c:v>
                </c:pt>
                <c:pt idx="654">
                  <c:v>9/1/2015</c:v>
                </c:pt>
                <c:pt idx="655">
                  <c:v>12/1/2015</c:v>
                </c:pt>
                <c:pt idx="656">
                  <c:v>13/1/2015</c:v>
                </c:pt>
                <c:pt idx="657">
                  <c:v>14/1/2015</c:v>
                </c:pt>
                <c:pt idx="658">
                  <c:v>15/1/2015</c:v>
                </c:pt>
                <c:pt idx="659">
                  <c:v>16/1/2015</c:v>
                </c:pt>
                <c:pt idx="660">
                  <c:v>19/1/2015</c:v>
                </c:pt>
                <c:pt idx="661">
                  <c:v>20/1/2015</c:v>
                </c:pt>
                <c:pt idx="662">
                  <c:v>21/1/2015</c:v>
                </c:pt>
                <c:pt idx="663">
                  <c:v>22/1/2015</c:v>
                </c:pt>
                <c:pt idx="664">
                  <c:v>23/1/2015</c:v>
                </c:pt>
                <c:pt idx="665">
                  <c:v>26/1/2015</c:v>
                </c:pt>
                <c:pt idx="666">
                  <c:v>27/1/2015</c:v>
                </c:pt>
                <c:pt idx="667">
                  <c:v>28/1/2015</c:v>
                </c:pt>
                <c:pt idx="668">
                  <c:v>29/1/2015</c:v>
                </c:pt>
                <c:pt idx="669">
                  <c:v>30/1/2015</c:v>
                </c:pt>
                <c:pt idx="670">
                  <c:v>4/2/2015</c:v>
                </c:pt>
                <c:pt idx="671">
                  <c:v>5/2/2015</c:v>
                </c:pt>
                <c:pt idx="672">
                  <c:v>6/2/2015</c:v>
                </c:pt>
                <c:pt idx="673">
                  <c:v>9/2/2015</c:v>
                </c:pt>
                <c:pt idx="674">
                  <c:v>10/2/2015</c:v>
                </c:pt>
                <c:pt idx="675">
                  <c:v>11/2/2015</c:v>
                </c:pt>
                <c:pt idx="676">
                  <c:v>12/2/2015</c:v>
                </c:pt>
                <c:pt idx="677">
                  <c:v>13/2/2015</c:v>
                </c:pt>
                <c:pt idx="678">
                  <c:v>16/2/2015</c:v>
                </c:pt>
                <c:pt idx="679">
                  <c:v>17/2/2015</c:v>
                </c:pt>
                <c:pt idx="680">
                  <c:v>18/2/2015</c:v>
                </c:pt>
                <c:pt idx="681">
                  <c:v>23/2/2015</c:v>
                </c:pt>
                <c:pt idx="682">
                  <c:v>24/2/2015</c:v>
                </c:pt>
                <c:pt idx="683">
                  <c:v>25/2/2015</c:v>
                </c:pt>
                <c:pt idx="684">
                  <c:v>26/2/2015</c:v>
                </c:pt>
                <c:pt idx="685">
                  <c:v>27/2/2015</c:v>
                </c:pt>
                <c:pt idx="686">
                  <c:v>2/3/2015</c:v>
                </c:pt>
                <c:pt idx="687">
                  <c:v>3/3/2015</c:v>
                </c:pt>
                <c:pt idx="688">
                  <c:v>4/3/2015</c:v>
                </c:pt>
                <c:pt idx="689">
                  <c:v>5/3/2015</c:v>
                </c:pt>
                <c:pt idx="690">
                  <c:v>6/3/2015</c:v>
                </c:pt>
                <c:pt idx="691">
                  <c:v>9/3/2015</c:v>
                </c:pt>
                <c:pt idx="692">
                  <c:v>10/3/2015</c:v>
                </c:pt>
                <c:pt idx="693">
                  <c:v>11/3/2015</c:v>
                </c:pt>
                <c:pt idx="694">
                  <c:v>12/3/2015</c:v>
                </c:pt>
                <c:pt idx="695">
                  <c:v>13/3/2015</c:v>
                </c:pt>
                <c:pt idx="696">
                  <c:v>16/3/2015</c:v>
                </c:pt>
                <c:pt idx="697">
                  <c:v>17/3/2015</c:v>
                </c:pt>
                <c:pt idx="698">
                  <c:v>18/3/2015</c:v>
                </c:pt>
                <c:pt idx="699">
                  <c:v>19/3/2015</c:v>
                </c:pt>
                <c:pt idx="700">
                  <c:v>20/3/2015</c:v>
                </c:pt>
                <c:pt idx="701">
                  <c:v>23/3/2015</c:v>
                </c:pt>
                <c:pt idx="702">
                  <c:v>24/3/2015</c:v>
                </c:pt>
                <c:pt idx="703">
                  <c:v>25/3/2015</c:v>
                </c:pt>
                <c:pt idx="704">
                  <c:v>26/3/2015</c:v>
                </c:pt>
                <c:pt idx="705">
                  <c:v>27/3/2015</c:v>
                </c:pt>
                <c:pt idx="706">
                  <c:v>30/3/2015</c:v>
                </c:pt>
                <c:pt idx="707">
                  <c:v>31/3/2015</c:v>
                </c:pt>
                <c:pt idx="708">
                  <c:v>1/4/2015</c:v>
                </c:pt>
                <c:pt idx="709">
                  <c:v>2/4/2015</c:v>
                </c:pt>
                <c:pt idx="710">
                  <c:v>3/4/2015</c:v>
                </c:pt>
                <c:pt idx="711">
                  <c:v>6/4/2015</c:v>
                </c:pt>
                <c:pt idx="712">
                  <c:v>7/4/2015</c:v>
                </c:pt>
                <c:pt idx="713">
                  <c:v>8/4/2015</c:v>
                </c:pt>
                <c:pt idx="714">
                  <c:v>9/4/2015</c:v>
                </c:pt>
                <c:pt idx="715">
                  <c:v>10/4/2015</c:v>
                </c:pt>
                <c:pt idx="716">
                  <c:v>13/4/2015</c:v>
                </c:pt>
                <c:pt idx="717">
                  <c:v>14/4/2015</c:v>
                </c:pt>
                <c:pt idx="718">
                  <c:v>15/4/2015</c:v>
                </c:pt>
                <c:pt idx="719">
                  <c:v>16/4/2015</c:v>
                </c:pt>
                <c:pt idx="720">
                  <c:v>17/4/2015</c:v>
                </c:pt>
                <c:pt idx="721">
                  <c:v>20/4/2015</c:v>
                </c:pt>
                <c:pt idx="722">
                  <c:v>21/4/2015</c:v>
                </c:pt>
                <c:pt idx="723">
                  <c:v>22/4/2015</c:v>
                </c:pt>
                <c:pt idx="724">
                  <c:v>23/4/2015</c:v>
                </c:pt>
                <c:pt idx="725">
                  <c:v>24/4/2015</c:v>
                </c:pt>
                <c:pt idx="726">
                  <c:v>27/4/2015</c:v>
                </c:pt>
                <c:pt idx="727">
                  <c:v>28/4/2015</c:v>
                </c:pt>
                <c:pt idx="728">
                  <c:v>29/4/2015</c:v>
                </c:pt>
                <c:pt idx="729">
                  <c:v>30/4/2015</c:v>
                </c:pt>
                <c:pt idx="730">
                  <c:v>5/5/2015</c:v>
                </c:pt>
                <c:pt idx="731">
                  <c:v>6/5/2015</c:v>
                </c:pt>
                <c:pt idx="732">
                  <c:v>7/5/2015</c:v>
                </c:pt>
                <c:pt idx="733">
                  <c:v>8/5/2015</c:v>
                </c:pt>
                <c:pt idx="734">
                  <c:v>11/5/2015</c:v>
                </c:pt>
                <c:pt idx="735">
                  <c:v>12/5/2015</c:v>
                </c:pt>
                <c:pt idx="736">
                  <c:v>13/5/2015</c:v>
                </c:pt>
                <c:pt idx="737">
                  <c:v>14/5/2015</c:v>
                </c:pt>
                <c:pt idx="738">
                  <c:v>15/5/2015</c:v>
                </c:pt>
                <c:pt idx="739">
                  <c:v>18/5/2015</c:v>
                </c:pt>
                <c:pt idx="740">
                  <c:v>19/5/2015</c:v>
                </c:pt>
                <c:pt idx="741">
                  <c:v>20/5/2015</c:v>
                </c:pt>
                <c:pt idx="742">
                  <c:v>21/5/2015</c:v>
                </c:pt>
                <c:pt idx="743">
                  <c:v>22/5/2015</c:v>
                </c:pt>
                <c:pt idx="744">
                  <c:v>25/5/2015</c:v>
                </c:pt>
                <c:pt idx="745">
                  <c:v>26/5/2015</c:v>
                </c:pt>
                <c:pt idx="746">
                  <c:v>27/5/2015</c:v>
                </c:pt>
                <c:pt idx="747">
                  <c:v>28/5/2015</c:v>
                </c:pt>
                <c:pt idx="748">
                  <c:v>29/5/2015</c:v>
                </c:pt>
                <c:pt idx="749">
                  <c:v>1/6/2015</c:v>
                </c:pt>
                <c:pt idx="750">
                  <c:v>2/6/2015</c:v>
                </c:pt>
                <c:pt idx="751">
                  <c:v>3/6/2015</c:v>
                </c:pt>
                <c:pt idx="752">
                  <c:v>4/6/2015</c:v>
                </c:pt>
                <c:pt idx="753">
                  <c:v>5/6/2015</c:v>
                </c:pt>
                <c:pt idx="754">
                  <c:v>8/6/2015</c:v>
                </c:pt>
                <c:pt idx="755">
                  <c:v>9/6/2015</c:v>
                </c:pt>
                <c:pt idx="756">
                  <c:v>10/6/2015</c:v>
                </c:pt>
                <c:pt idx="757">
                  <c:v>11/6/2015</c:v>
                </c:pt>
                <c:pt idx="758">
                  <c:v>12/6/2015</c:v>
                </c:pt>
                <c:pt idx="759">
                  <c:v>15/6/2015</c:v>
                </c:pt>
                <c:pt idx="760">
                  <c:v>16/6/2015</c:v>
                </c:pt>
                <c:pt idx="761">
                  <c:v>17/6/2015</c:v>
                </c:pt>
                <c:pt idx="762">
                  <c:v>18/6/2015</c:v>
                </c:pt>
                <c:pt idx="763">
                  <c:v>19/6/2015</c:v>
                </c:pt>
                <c:pt idx="764">
                  <c:v>22/6/2015</c:v>
                </c:pt>
                <c:pt idx="765">
                  <c:v>23/6/2015</c:v>
                </c:pt>
                <c:pt idx="766">
                  <c:v>24/6/2015</c:v>
                </c:pt>
                <c:pt idx="767">
                  <c:v>25/6/2015</c:v>
                </c:pt>
                <c:pt idx="768">
                  <c:v>26/6/2015</c:v>
                </c:pt>
                <c:pt idx="769">
                  <c:v>29/6/2015</c:v>
                </c:pt>
                <c:pt idx="770">
                  <c:v>30/6/2015</c:v>
                </c:pt>
                <c:pt idx="771">
                  <c:v>1/7/2015</c:v>
                </c:pt>
                <c:pt idx="772">
                  <c:v>2/7/2015</c:v>
                </c:pt>
                <c:pt idx="773">
                  <c:v>3/7/2015</c:v>
                </c:pt>
                <c:pt idx="774">
                  <c:v>6/7/2015</c:v>
                </c:pt>
                <c:pt idx="775">
                  <c:v>7/7/2015</c:v>
                </c:pt>
                <c:pt idx="776">
                  <c:v>8/7/2015</c:v>
                </c:pt>
                <c:pt idx="777">
                  <c:v>9/7/2015</c:v>
                </c:pt>
                <c:pt idx="778">
                  <c:v>10/7/2015</c:v>
                </c:pt>
                <c:pt idx="779">
                  <c:v>13/7/2015</c:v>
                </c:pt>
                <c:pt idx="780">
                  <c:v>14/7/2015</c:v>
                </c:pt>
                <c:pt idx="781">
                  <c:v>15/7/2015</c:v>
                </c:pt>
                <c:pt idx="782">
                  <c:v>16/7/2015</c:v>
                </c:pt>
                <c:pt idx="783">
                  <c:v>20/7/2015</c:v>
                </c:pt>
                <c:pt idx="784">
                  <c:v>21/7/2015</c:v>
                </c:pt>
                <c:pt idx="785">
                  <c:v>22/7/2015</c:v>
                </c:pt>
                <c:pt idx="786">
                  <c:v>23/7/2015</c:v>
                </c:pt>
                <c:pt idx="787">
                  <c:v>24/7/2015</c:v>
                </c:pt>
                <c:pt idx="788">
                  <c:v>27/7/2015</c:v>
                </c:pt>
                <c:pt idx="789">
                  <c:v>28/7/2015</c:v>
                </c:pt>
                <c:pt idx="790">
                  <c:v>29/7/2015</c:v>
                </c:pt>
                <c:pt idx="791">
                  <c:v>30/7/2015</c:v>
                </c:pt>
                <c:pt idx="792">
                  <c:v>31/7/2015</c:v>
                </c:pt>
                <c:pt idx="793">
                  <c:v>3/8/2015</c:v>
                </c:pt>
                <c:pt idx="794">
                  <c:v>4/8/2015</c:v>
                </c:pt>
                <c:pt idx="795">
                  <c:v>5/8/2015</c:v>
                </c:pt>
                <c:pt idx="796">
                  <c:v>6/8/2015</c:v>
                </c:pt>
                <c:pt idx="797">
                  <c:v>7/8/2015</c:v>
                </c:pt>
                <c:pt idx="798">
                  <c:v>10/8/2015</c:v>
                </c:pt>
                <c:pt idx="799">
                  <c:v>11/8/2015</c:v>
                </c:pt>
                <c:pt idx="800">
                  <c:v>12/8/2015</c:v>
                </c:pt>
                <c:pt idx="801">
                  <c:v>13/8/2015</c:v>
                </c:pt>
                <c:pt idx="802">
                  <c:v>14/8/2015</c:v>
                </c:pt>
                <c:pt idx="803">
                  <c:v>17/8/2015</c:v>
                </c:pt>
                <c:pt idx="804">
                  <c:v>18/8/2015</c:v>
                </c:pt>
                <c:pt idx="805">
                  <c:v>19/8/2015</c:v>
                </c:pt>
                <c:pt idx="806">
                  <c:v>20/8/2015</c:v>
                </c:pt>
                <c:pt idx="807">
                  <c:v>21/8/2015</c:v>
                </c:pt>
                <c:pt idx="808">
                  <c:v>24/8/2015</c:v>
                </c:pt>
                <c:pt idx="809">
                  <c:v>25/8/2015</c:v>
                </c:pt>
                <c:pt idx="810">
                  <c:v>26/8/2015</c:v>
                </c:pt>
                <c:pt idx="811">
                  <c:v>27/8/2015</c:v>
                </c:pt>
                <c:pt idx="812">
                  <c:v>28/8/2015</c:v>
                </c:pt>
                <c:pt idx="813">
                  <c:v>1/9/2015</c:v>
                </c:pt>
                <c:pt idx="814">
                  <c:v>2/9/2015</c:v>
                </c:pt>
                <c:pt idx="815">
                  <c:v>3/9/2015</c:v>
                </c:pt>
                <c:pt idx="816">
                  <c:v>4/9/2015</c:v>
                </c:pt>
                <c:pt idx="817">
                  <c:v>7/9/2015</c:v>
                </c:pt>
                <c:pt idx="818">
                  <c:v>8/9/2015</c:v>
                </c:pt>
                <c:pt idx="819">
                  <c:v>9/9/2015</c:v>
                </c:pt>
                <c:pt idx="820">
                  <c:v>10/9/2015</c:v>
                </c:pt>
                <c:pt idx="821">
                  <c:v>11/9/2015</c:v>
                </c:pt>
                <c:pt idx="822">
                  <c:v>14/9/2015</c:v>
                </c:pt>
                <c:pt idx="823">
                  <c:v>15/9/2015</c:v>
                </c:pt>
                <c:pt idx="824">
                  <c:v>17/9/2015</c:v>
                </c:pt>
                <c:pt idx="825">
                  <c:v>18/9/2015</c:v>
                </c:pt>
                <c:pt idx="826">
                  <c:v>21/9/2015</c:v>
                </c:pt>
                <c:pt idx="827">
                  <c:v>22/9/2015</c:v>
                </c:pt>
                <c:pt idx="828">
                  <c:v>23/9/2015</c:v>
                </c:pt>
                <c:pt idx="829">
                  <c:v>25/9/2015</c:v>
                </c:pt>
                <c:pt idx="830">
                  <c:v>28/9/2015</c:v>
                </c:pt>
                <c:pt idx="831">
                  <c:v>29/9/2015</c:v>
                </c:pt>
                <c:pt idx="832">
                  <c:v>30/9/2015</c:v>
                </c:pt>
                <c:pt idx="833">
                  <c:v>1/10/2015</c:v>
                </c:pt>
                <c:pt idx="834">
                  <c:v>2/10/2015</c:v>
                </c:pt>
                <c:pt idx="835">
                  <c:v>5/10/2015</c:v>
                </c:pt>
                <c:pt idx="836">
                  <c:v>6/10/2015</c:v>
                </c:pt>
                <c:pt idx="837">
                  <c:v>7/10/2015</c:v>
                </c:pt>
                <c:pt idx="838">
                  <c:v>8/10/2015</c:v>
                </c:pt>
                <c:pt idx="839">
                  <c:v>9/10/2015</c:v>
                </c:pt>
                <c:pt idx="840">
                  <c:v>12/10/2015</c:v>
                </c:pt>
                <c:pt idx="841">
                  <c:v>13/10/2015</c:v>
                </c:pt>
                <c:pt idx="842">
                  <c:v>15/10/2015</c:v>
                </c:pt>
                <c:pt idx="843">
                  <c:v>16/10/2015</c:v>
                </c:pt>
                <c:pt idx="844">
                  <c:v>19/10/2015</c:v>
                </c:pt>
                <c:pt idx="845">
                  <c:v>20/10/2015</c:v>
                </c:pt>
                <c:pt idx="846">
                  <c:v>21/10/2015</c:v>
                </c:pt>
                <c:pt idx="847">
                  <c:v>22/10/2015</c:v>
                </c:pt>
                <c:pt idx="848">
                  <c:v>23/10/2015</c:v>
                </c:pt>
                <c:pt idx="849">
                  <c:v>26/10/2015</c:v>
                </c:pt>
                <c:pt idx="850">
                  <c:v>27/10/2015</c:v>
                </c:pt>
                <c:pt idx="851">
                  <c:v>28/10/2015</c:v>
                </c:pt>
                <c:pt idx="852">
                  <c:v>29/10/2015</c:v>
                </c:pt>
                <c:pt idx="853">
                  <c:v>30/10/2015</c:v>
                </c:pt>
                <c:pt idx="854">
                  <c:v>2/11/2015</c:v>
                </c:pt>
                <c:pt idx="855">
                  <c:v>3/11/2015</c:v>
                </c:pt>
                <c:pt idx="856">
                  <c:v>4/11/2015</c:v>
                </c:pt>
                <c:pt idx="857">
                  <c:v>5/11/2015</c:v>
                </c:pt>
                <c:pt idx="858">
                  <c:v>6/11/2015</c:v>
                </c:pt>
                <c:pt idx="859">
                  <c:v>9/11/2015</c:v>
                </c:pt>
                <c:pt idx="860">
                  <c:v>11/11/2015</c:v>
                </c:pt>
                <c:pt idx="861">
                  <c:v>12/11/2015</c:v>
                </c:pt>
                <c:pt idx="862">
                  <c:v>13/11/2015</c:v>
                </c:pt>
                <c:pt idx="863">
                  <c:v>16/11/2015</c:v>
                </c:pt>
                <c:pt idx="864">
                  <c:v>17/11/2015</c:v>
                </c:pt>
                <c:pt idx="865">
                  <c:v>18/11/2015</c:v>
                </c:pt>
                <c:pt idx="866">
                  <c:v>19/11/2015</c:v>
                </c:pt>
                <c:pt idx="867">
                  <c:v>20/11/2015</c:v>
                </c:pt>
                <c:pt idx="868">
                  <c:v>23/11/2015</c:v>
                </c:pt>
                <c:pt idx="869">
                  <c:v>24/11/2015</c:v>
                </c:pt>
                <c:pt idx="870">
                  <c:v>25/11/2015</c:v>
                </c:pt>
                <c:pt idx="871">
                  <c:v>26/11/2015</c:v>
                </c:pt>
                <c:pt idx="872">
                  <c:v>27/11/2015</c:v>
                </c:pt>
                <c:pt idx="873">
                  <c:v>30/11/2015</c:v>
                </c:pt>
                <c:pt idx="874">
                  <c:v>1/12/2015</c:v>
                </c:pt>
                <c:pt idx="875">
                  <c:v>2/12/2015</c:v>
                </c:pt>
                <c:pt idx="876">
                  <c:v>3/12/2015</c:v>
                </c:pt>
                <c:pt idx="877">
                  <c:v>4/12/2015</c:v>
                </c:pt>
                <c:pt idx="878">
                  <c:v>7/12/2015</c:v>
                </c:pt>
                <c:pt idx="879">
                  <c:v>8/12/2015</c:v>
                </c:pt>
                <c:pt idx="880">
                  <c:v>9/12/2015</c:v>
                </c:pt>
                <c:pt idx="881">
                  <c:v>10/12/2015</c:v>
                </c:pt>
                <c:pt idx="882">
                  <c:v>11/12/2015</c:v>
                </c:pt>
                <c:pt idx="883">
                  <c:v>14/12/2015</c:v>
                </c:pt>
                <c:pt idx="884">
                  <c:v>15/12/2015</c:v>
                </c:pt>
                <c:pt idx="885">
                  <c:v>16/12/2015</c:v>
                </c:pt>
                <c:pt idx="886">
                  <c:v>17/12/2015</c:v>
                </c:pt>
                <c:pt idx="887">
                  <c:v>18/12/2015</c:v>
                </c:pt>
                <c:pt idx="888">
                  <c:v>21/12/2015</c:v>
                </c:pt>
                <c:pt idx="889">
                  <c:v>22/12/2015</c:v>
                </c:pt>
                <c:pt idx="890">
                  <c:v>23/12/2015</c:v>
                </c:pt>
                <c:pt idx="891">
                  <c:v>28/12/2015</c:v>
                </c:pt>
                <c:pt idx="892">
                  <c:v>29/12/2015</c:v>
                </c:pt>
                <c:pt idx="893">
                  <c:v>30/12/2015</c:v>
                </c:pt>
                <c:pt idx="894">
                  <c:v>31/12/2015</c:v>
                </c:pt>
                <c:pt idx="895">
                  <c:v>4/1/2016</c:v>
                </c:pt>
                <c:pt idx="896">
                  <c:v>5/1/2016</c:v>
                </c:pt>
                <c:pt idx="897">
                  <c:v>6/1/2016</c:v>
                </c:pt>
                <c:pt idx="898">
                  <c:v>7/1/2016</c:v>
                </c:pt>
                <c:pt idx="899">
                  <c:v>8/1/2016</c:v>
                </c:pt>
                <c:pt idx="900">
                  <c:v>11/1/2016</c:v>
                </c:pt>
                <c:pt idx="901">
                  <c:v>12/1/2016</c:v>
                </c:pt>
                <c:pt idx="902">
                  <c:v>13/1/2016</c:v>
                </c:pt>
                <c:pt idx="903">
                  <c:v>14/1/2016</c:v>
                </c:pt>
                <c:pt idx="904">
                  <c:v>15/1/2016</c:v>
                </c:pt>
                <c:pt idx="905">
                  <c:v>18/1/2016</c:v>
                </c:pt>
                <c:pt idx="906">
                  <c:v>19/1/2016</c:v>
                </c:pt>
                <c:pt idx="907">
                  <c:v>20/1/2016</c:v>
                </c:pt>
                <c:pt idx="908">
                  <c:v>21/1/2016</c:v>
                </c:pt>
                <c:pt idx="909">
                  <c:v>22/1/2016</c:v>
                </c:pt>
                <c:pt idx="910">
                  <c:v>26/1/2016</c:v>
                </c:pt>
                <c:pt idx="911">
                  <c:v>27/1/2016</c:v>
                </c:pt>
                <c:pt idx="912">
                  <c:v>28/1/2016</c:v>
                </c:pt>
                <c:pt idx="913">
                  <c:v>29/1/2016</c:v>
                </c:pt>
                <c:pt idx="914">
                  <c:v>2/2/2016</c:v>
                </c:pt>
                <c:pt idx="915">
                  <c:v>3/2/2016</c:v>
                </c:pt>
                <c:pt idx="916">
                  <c:v>4/2/2016</c:v>
                </c:pt>
                <c:pt idx="917">
                  <c:v>5/2/2016</c:v>
                </c:pt>
                <c:pt idx="918">
                  <c:v>8/2/2016</c:v>
                </c:pt>
                <c:pt idx="919">
                  <c:v>9/2/2016</c:v>
                </c:pt>
                <c:pt idx="920">
                  <c:v>10/2/2016</c:v>
                </c:pt>
                <c:pt idx="921">
                  <c:v>11/2/2016</c:v>
                </c:pt>
                <c:pt idx="922">
                  <c:v>12/2/2016</c:v>
                </c:pt>
                <c:pt idx="923">
                  <c:v>15/2/2016</c:v>
                </c:pt>
                <c:pt idx="924">
                  <c:v>16/2/2016</c:v>
                </c:pt>
                <c:pt idx="925">
                  <c:v>17/2/2016</c:v>
                </c:pt>
                <c:pt idx="926">
                  <c:v>18/2/2016</c:v>
                </c:pt>
                <c:pt idx="927">
                  <c:v>19/2/2016</c:v>
                </c:pt>
                <c:pt idx="928">
                  <c:v>22/2/2016</c:v>
                </c:pt>
                <c:pt idx="929">
                  <c:v>23/2/2016</c:v>
                </c:pt>
                <c:pt idx="930">
                  <c:v>24/2/2016</c:v>
                </c:pt>
                <c:pt idx="931">
                  <c:v>25/2/2016</c:v>
                </c:pt>
                <c:pt idx="932">
                  <c:v>26/2/2016</c:v>
                </c:pt>
                <c:pt idx="933">
                  <c:v>29/2/2016</c:v>
                </c:pt>
                <c:pt idx="934">
                  <c:v>1/3/2016</c:v>
                </c:pt>
                <c:pt idx="935">
                  <c:v>2/3/2016</c:v>
                </c:pt>
                <c:pt idx="936">
                  <c:v>3/3/2016</c:v>
                </c:pt>
                <c:pt idx="937">
                  <c:v>4/3/2016</c:v>
                </c:pt>
                <c:pt idx="938">
                  <c:v>7/3/2016</c:v>
                </c:pt>
                <c:pt idx="939">
                  <c:v>8/3/2016</c:v>
                </c:pt>
                <c:pt idx="940">
                  <c:v>9/3/2016</c:v>
                </c:pt>
                <c:pt idx="941">
                  <c:v>10/3/2016</c:v>
                </c:pt>
                <c:pt idx="942">
                  <c:v>11/3/2016</c:v>
                </c:pt>
                <c:pt idx="943">
                  <c:v>14/3/2016</c:v>
                </c:pt>
                <c:pt idx="944">
                  <c:v>15/3/2016</c:v>
                </c:pt>
                <c:pt idx="945">
                  <c:v>16/3/2016</c:v>
                </c:pt>
                <c:pt idx="946">
                  <c:v>17/3/2016</c:v>
                </c:pt>
                <c:pt idx="947">
                  <c:v>18/3/2016</c:v>
                </c:pt>
                <c:pt idx="948">
                  <c:v>21/3/2016</c:v>
                </c:pt>
                <c:pt idx="949">
                  <c:v>22/3/2016</c:v>
                </c:pt>
                <c:pt idx="950">
                  <c:v>23/3/2016</c:v>
                </c:pt>
                <c:pt idx="951">
                  <c:v>24/3/2016</c:v>
                </c:pt>
                <c:pt idx="952">
                  <c:v>25/3/2016</c:v>
                </c:pt>
                <c:pt idx="953">
                  <c:v>28/3/2016</c:v>
                </c:pt>
                <c:pt idx="954">
                  <c:v>29/3/2016</c:v>
                </c:pt>
                <c:pt idx="955">
                  <c:v>30/3/2016</c:v>
                </c:pt>
                <c:pt idx="956">
                  <c:v>31/3/2016</c:v>
                </c:pt>
                <c:pt idx="957">
                  <c:v>1/4/2016</c:v>
                </c:pt>
                <c:pt idx="958">
                  <c:v>4/4/2016</c:v>
                </c:pt>
                <c:pt idx="959">
                  <c:v>5/4/2016</c:v>
                </c:pt>
                <c:pt idx="960">
                  <c:v>6/4/2016</c:v>
                </c:pt>
                <c:pt idx="961">
                  <c:v>7/4/2016</c:v>
                </c:pt>
                <c:pt idx="962">
                  <c:v>8/4/2016</c:v>
                </c:pt>
                <c:pt idx="963">
                  <c:v>11/4/2016</c:v>
                </c:pt>
                <c:pt idx="964">
                  <c:v>12/4/2016</c:v>
                </c:pt>
                <c:pt idx="965">
                  <c:v>13/4/2016</c:v>
                </c:pt>
                <c:pt idx="966">
                  <c:v>14/4/2016</c:v>
                </c:pt>
                <c:pt idx="967">
                  <c:v>15/4/2016</c:v>
                </c:pt>
                <c:pt idx="968">
                  <c:v>18/4/2016</c:v>
                </c:pt>
                <c:pt idx="969">
                  <c:v>19/4/2016</c:v>
                </c:pt>
                <c:pt idx="970">
                  <c:v>20/4/2016</c:v>
                </c:pt>
                <c:pt idx="971">
                  <c:v>21/4/2016</c:v>
                </c:pt>
                <c:pt idx="972">
                  <c:v>22/4/2016</c:v>
                </c:pt>
                <c:pt idx="973">
                  <c:v>25/4/2016</c:v>
                </c:pt>
                <c:pt idx="974">
                  <c:v>26/4/2016</c:v>
                </c:pt>
                <c:pt idx="975">
                  <c:v>27/4/2016</c:v>
                </c:pt>
                <c:pt idx="976">
                  <c:v>28/4/2016</c:v>
                </c:pt>
                <c:pt idx="977">
                  <c:v>29/4/2016</c:v>
                </c:pt>
                <c:pt idx="978">
                  <c:v>3/5/2016</c:v>
                </c:pt>
                <c:pt idx="979">
                  <c:v>4/5/2016</c:v>
                </c:pt>
                <c:pt idx="980">
                  <c:v>5/5/2016</c:v>
                </c:pt>
                <c:pt idx="981">
                  <c:v>6/5/2016</c:v>
                </c:pt>
                <c:pt idx="982">
                  <c:v>9/5/2016</c:v>
                </c:pt>
                <c:pt idx="983">
                  <c:v>10/5/2016</c:v>
                </c:pt>
                <c:pt idx="984">
                  <c:v>11/5/2016</c:v>
                </c:pt>
                <c:pt idx="985">
                  <c:v>12/5/2016</c:v>
                </c:pt>
                <c:pt idx="986">
                  <c:v>13/5/2016</c:v>
                </c:pt>
                <c:pt idx="987">
                  <c:v>16/5/2016</c:v>
                </c:pt>
                <c:pt idx="988">
                  <c:v>17/5/2016</c:v>
                </c:pt>
                <c:pt idx="989">
                  <c:v>18/5/2016</c:v>
                </c:pt>
                <c:pt idx="990">
                  <c:v>19/5/2016</c:v>
                </c:pt>
                <c:pt idx="991">
                  <c:v>20/5/2016</c:v>
                </c:pt>
                <c:pt idx="992">
                  <c:v>23/5/2016</c:v>
                </c:pt>
                <c:pt idx="993">
                  <c:v>24/5/2016</c:v>
                </c:pt>
                <c:pt idx="994">
                  <c:v>25/5/2016</c:v>
                </c:pt>
                <c:pt idx="995">
                  <c:v>26/5/2016</c:v>
                </c:pt>
                <c:pt idx="996">
                  <c:v>27/5/2016</c:v>
                </c:pt>
                <c:pt idx="997">
                  <c:v>30/5/2016</c:v>
                </c:pt>
                <c:pt idx="998">
                  <c:v>31/5/2016</c:v>
                </c:pt>
                <c:pt idx="999">
                  <c:v>1/6/2016</c:v>
                </c:pt>
                <c:pt idx="1000">
                  <c:v>2/6/2016</c:v>
                </c:pt>
                <c:pt idx="1001">
                  <c:v>3/6/2016</c:v>
                </c:pt>
                <c:pt idx="1002">
                  <c:v>6/6/2016</c:v>
                </c:pt>
                <c:pt idx="1003">
                  <c:v>7/6/2016</c:v>
                </c:pt>
                <c:pt idx="1004">
                  <c:v>8/6/2016</c:v>
                </c:pt>
                <c:pt idx="1005">
                  <c:v>9/6/2016</c:v>
                </c:pt>
                <c:pt idx="1006">
                  <c:v>10/6/2016</c:v>
                </c:pt>
                <c:pt idx="1007">
                  <c:v>13/6/2016</c:v>
                </c:pt>
                <c:pt idx="1008">
                  <c:v>14/6/2016</c:v>
                </c:pt>
                <c:pt idx="1009">
                  <c:v>15/6/2016</c:v>
                </c:pt>
                <c:pt idx="1010">
                  <c:v>16/6/2016</c:v>
                </c:pt>
                <c:pt idx="1011">
                  <c:v>17/6/2016</c:v>
                </c:pt>
                <c:pt idx="1012">
                  <c:v>20/6/2016</c:v>
                </c:pt>
                <c:pt idx="1013">
                  <c:v>21/6/2016</c:v>
                </c:pt>
                <c:pt idx="1014">
                  <c:v>23/6/2016</c:v>
                </c:pt>
                <c:pt idx="1015">
                  <c:v>24/6/2016</c:v>
                </c:pt>
                <c:pt idx="1016">
                  <c:v>27/6/2016</c:v>
                </c:pt>
                <c:pt idx="1017">
                  <c:v>28/6/2016</c:v>
                </c:pt>
                <c:pt idx="1018">
                  <c:v>29/6/2016</c:v>
                </c:pt>
                <c:pt idx="1019">
                  <c:v>30/6/2016</c:v>
                </c:pt>
                <c:pt idx="1020">
                  <c:v>1/7/2016</c:v>
                </c:pt>
                <c:pt idx="1021">
                  <c:v>4/7/2016</c:v>
                </c:pt>
                <c:pt idx="1022">
                  <c:v>5/7/2016</c:v>
                </c:pt>
                <c:pt idx="1023">
                  <c:v>6/7/2016</c:v>
                </c:pt>
                <c:pt idx="1024">
                  <c:v>7/7/2016</c:v>
                </c:pt>
                <c:pt idx="1025">
                  <c:v>8/7/2016</c:v>
                </c:pt>
                <c:pt idx="1026">
                  <c:v>11/7/2016</c:v>
                </c:pt>
                <c:pt idx="1027">
                  <c:v>12/7/2016</c:v>
                </c:pt>
                <c:pt idx="1028">
                  <c:v>13/7/2016</c:v>
                </c:pt>
                <c:pt idx="1029">
                  <c:v>14/7/2016</c:v>
                </c:pt>
                <c:pt idx="1030">
                  <c:v>15/7/2016</c:v>
                </c:pt>
                <c:pt idx="1031">
                  <c:v>18/7/2016</c:v>
                </c:pt>
                <c:pt idx="1032">
                  <c:v>19/7/2016</c:v>
                </c:pt>
                <c:pt idx="1033">
                  <c:v>20/7/2016</c:v>
                </c:pt>
                <c:pt idx="1034">
                  <c:v>21/7/2016</c:v>
                </c:pt>
                <c:pt idx="1035">
                  <c:v>22/7/2016</c:v>
                </c:pt>
                <c:pt idx="1036">
                  <c:v>25/7/2016</c:v>
                </c:pt>
                <c:pt idx="1037">
                  <c:v>26/7/2016</c:v>
                </c:pt>
                <c:pt idx="1038">
                  <c:v>27/7/2016</c:v>
                </c:pt>
                <c:pt idx="1039">
                  <c:v>28/7/2016</c:v>
                </c:pt>
                <c:pt idx="1040">
                  <c:v>29/7/2016</c:v>
                </c:pt>
                <c:pt idx="1041">
                  <c:v>1/8/2016</c:v>
                </c:pt>
                <c:pt idx="1042">
                  <c:v>2/8/2016</c:v>
                </c:pt>
                <c:pt idx="1043">
                  <c:v>3/8/2016</c:v>
                </c:pt>
                <c:pt idx="1044">
                  <c:v>4/8/2016</c:v>
                </c:pt>
                <c:pt idx="1045">
                  <c:v>5/8/2016</c:v>
                </c:pt>
                <c:pt idx="1046">
                  <c:v>8/8/2016</c:v>
                </c:pt>
                <c:pt idx="1047">
                  <c:v>9/8/2016</c:v>
                </c:pt>
                <c:pt idx="1048">
                  <c:v>10/8/2016</c:v>
                </c:pt>
                <c:pt idx="1049">
                  <c:v>11/8/2016</c:v>
                </c:pt>
                <c:pt idx="1050">
                  <c:v>12/8/2016</c:v>
                </c:pt>
                <c:pt idx="1051">
                  <c:v>15/8/2016</c:v>
                </c:pt>
                <c:pt idx="1052">
                  <c:v>16/8/2016</c:v>
                </c:pt>
                <c:pt idx="1053">
                  <c:v>17/8/2016</c:v>
                </c:pt>
                <c:pt idx="1054">
                  <c:v>18/8/2016</c:v>
                </c:pt>
                <c:pt idx="1055">
                  <c:v>19/8/2016</c:v>
                </c:pt>
                <c:pt idx="1056">
                  <c:v>22/8/2016</c:v>
                </c:pt>
                <c:pt idx="1057">
                  <c:v>23/8/2016</c:v>
                </c:pt>
                <c:pt idx="1058">
                  <c:v>24/8/2016</c:v>
                </c:pt>
                <c:pt idx="1059">
                  <c:v>25/8/2016</c:v>
                </c:pt>
                <c:pt idx="1060">
                  <c:v>26/8/2016</c:v>
                </c:pt>
                <c:pt idx="1061">
                  <c:v>29/8/2016</c:v>
                </c:pt>
                <c:pt idx="1062">
                  <c:v>30/8/2016</c:v>
                </c:pt>
                <c:pt idx="1063">
                  <c:v>1/9/2016</c:v>
                </c:pt>
                <c:pt idx="1064">
                  <c:v>2/9/2016</c:v>
                </c:pt>
                <c:pt idx="1065">
                  <c:v>5/9/2016</c:v>
                </c:pt>
                <c:pt idx="1066">
                  <c:v>6/9/2016</c:v>
                </c:pt>
                <c:pt idx="1067">
                  <c:v>7/9/2016</c:v>
                </c:pt>
                <c:pt idx="1068">
                  <c:v>8/9/2016</c:v>
                </c:pt>
                <c:pt idx="1069">
                  <c:v>9/9/2016</c:v>
                </c:pt>
                <c:pt idx="1070">
                  <c:v>13/9/2016</c:v>
                </c:pt>
                <c:pt idx="1071">
                  <c:v>14/9/2016</c:v>
                </c:pt>
                <c:pt idx="1072">
                  <c:v>15/9/2016</c:v>
                </c:pt>
                <c:pt idx="1073">
                  <c:v>19/9/2016</c:v>
                </c:pt>
                <c:pt idx="1074">
                  <c:v>20/9/2016</c:v>
                </c:pt>
                <c:pt idx="1075">
                  <c:v>21/9/2016</c:v>
                </c:pt>
                <c:pt idx="1076">
                  <c:v>22/9/2016</c:v>
                </c:pt>
                <c:pt idx="1077">
                  <c:v>23/9/2016</c:v>
                </c:pt>
                <c:pt idx="1078">
                  <c:v>26/9/2016</c:v>
                </c:pt>
                <c:pt idx="1079">
                  <c:v>27/9/2016</c:v>
                </c:pt>
                <c:pt idx="1080">
                  <c:v>28/9/2016</c:v>
                </c:pt>
                <c:pt idx="1081">
                  <c:v>29/9/2016</c:v>
                </c:pt>
                <c:pt idx="1082">
                  <c:v>30/9/2016</c:v>
                </c:pt>
                <c:pt idx="1083">
                  <c:v>4/10/2016</c:v>
                </c:pt>
                <c:pt idx="1084">
                  <c:v>5/10/2016</c:v>
                </c:pt>
                <c:pt idx="1085">
                  <c:v>6/10/2016</c:v>
                </c:pt>
                <c:pt idx="1086">
                  <c:v>7/10/2016</c:v>
                </c:pt>
                <c:pt idx="1087">
                  <c:v>10/10/2016</c:v>
                </c:pt>
                <c:pt idx="1088">
                  <c:v>11/10/2016</c:v>
                </c:pt>
                <c:pt idx="1089">
                  <c:v>12/10/2016</c:v>
                </c:pt>
                <c:pt idx="1090">
                  <c:v>13/10/2016</c:v>
                </c:pt>
                <c:pt idx="1091">
                  <c:v>14/10/2016</c:v>
                </c:pt>
                <c:pt idx="1092">
                  <c:v>17/10/2016</c:v>
                </c:pt>
                <c:pt idx="1093">
                  <c:v>18/10/2016</c:v>
                </c:pt>
                <c:pt idx="1094">
                  <c:v>19/10/2016</c:v>
                </c:pt>
                <c:pt idx="1095">
                  <c:v>20/10/2016</c:v>
                </c:pt>
                <c:pt idx="1096">
                  <c:v>21/10/2016</c:v>
                </c:pt>
                <c:pt idx="1097">
                  <c:v>24/10/2016</c:v>
                </c:pt>
                <c:pt idx="1098">
                  <c:v>25/10/2016</c:v>
                </c:pt>
                <c:pt idx="1099">
                  <c:v>26/10/2016</c:v>
                </c:pt>
                <c:pt idx="1100">
                  <c:v>27/10/2016</c:v>
                </c:pt>
                <c:pt idx="1101">
                  <c:v>28/10/2016</c:v>
                </c:pt>
                <c:pt idx="1102">
                  <c:v>31/10/2016</c:v>
                </c:pt>
                <c:pt idx="1103">
                  <c:v>1/11/2016</c:v>
                </c:pt>
                <c:pt idx="1104">
                  <c:v>2/11/2016</c:v>
                </c:pt>
                <c:pt idx="1105">
                  <c:v>3/11/2016</c:v>
                </c:pt>
                <c:pt idx="1106">
                  <c:v>4/11/2016</c:v>
                </c:pt>
                <c:pt idx="1107">
                  <c:v>7/11/2016</c:v>
                </c:pt>
                <c:pt idx="1108">
                  <c:v>8/11/2016</c:v>
                </c:pt>
                <c:pt idx="1109">
                  <c:v>9/11/2016</c:v>
                </c:pt>
                <c:pt idx="1110">
                  <c:v>10/11/2016</c:v>
                </c:pt>
                <c:pt idx="1111">
                  <c:v>11/11/2016</c:v>
                </c:pt>
                <c:pt idx="1112">
                  <c:v>14/11/2016</c:v>
                </c:pt>
                <c:pt idx="1113">
                  <c:v>15/11/2016</c:v>
                </c:pt>
                <c:pt idx="1114">
                  <c:v>16/11/2016</c:v>
                </c:pt>
                <c:pt idx="1115">
                  <c:v>17/11/2016</c:v>
                </c:pt>
                <c:pt idx="1116">
                  <c:v>18/11/2016</c:v>
                </c:pt>
                <c:pt idx="1117">
                  <c:v>21/11/2016</c:v>
                </c:pt>
                <c:pt idx="1118">
                  <c:v>22/11/2016</c:v>
                </c:pt>
                <c:pt idx="1119">
                  <c:v>23/11/2016</c:v>
                </c:pt>
                <c:pt idx="1120">
                  <c:v>24/11/2016</c:v>
                </c:pt>
                <c:pt idx="1121">
                  <c:v>25/11/2016</c:v>
                </c:pt>
                <c:pt idx="1122">
                  <c:v>28/11/2016</c:v>
                </c:pt>
                <c:pt idx="1123">
                  <c:v>29/11/2016</c:v>
                </c:pt>
                <c:pt idx="1124">
                  <c:v>30/11/2016</c:v>
                </c:pt>
                <c:pt idx="1125">
                  <c:v>1/12/2016</c:v>
                </c:pt>
                <c:pt idx="1126">
                  <c:v>2/12/2016</c:v>
                </c:pt>
                <c:pt idx="1127">
                  <c:v>5/12/2016</c:v>
                </c:pt>
                <c:pt idx="1128">
                  <c:v>6/12/2016</c:v>
                </c:pt>
                <c:pt idx="1129">
                  <c:v>7/12/2016</c:v>
                </c:pt>
                <c:pt idx="1130">
                  <c:v>8/12/2016</c:v>
                </c:pt>
                <c:pt idx="1131">
                  <c:v>9/12/2016</c:v>
                </c:pt>
                <c:pt idx="1132">
                  <c:v>13/12/2016</c:v>
                </c:pt>
                <c:pt idx="1133">
                  <c:v>14/12/2016</c:v>
                </c:pt>
                <c:pt idx="1134">
                  <c:v>15/12/2016</c:v>
                </c:pt>
                <c:pt idx="1135">
                  <c:v>16/12/2016</c:v>
                </c:pt>
                <c:pt idx="1136">
                  <c:v>19/12/2016</c:v>
                </c:pt>
                <c:pt idx="1137">
                  <c:v>20/12/2016</c:v>
                </c:pt>
                <c:pt idx="1138">
                  <c:v>21/12/2016</c:v>
                </c:pt>
                <c:pt idx="1139">
                  <c:v>22/12/2016</c:v>
                </c:pt>
                <c:pt idx="1140">
                  <c:v>23/12/2016</c:v>
                </c:pt>
                <c:pt idx="1141">
                  <c:v>27/12/2016</c:v>
                </c:pt>
                <c:pt idx="1142">
                  <c:v>28/12/2016</c:v>
                </c:pt>
                <c:pt idx="1143">
                  <c:v>29/12/2016</c:v>
                </c:pt>
                <c:pt idx="1144">
                  <c:v>30/12/2016</c:v>
                </c:pt>
                <c:pt idx="1145">
                  <c:v>2/1/2017</c:v>
                </c:pt>
                <c:pt idx="1146">
                  <c:v>3/1/2017</c:v>
                </c:pt>
                <c:pt idx="1147">
                  <c:v>4/1/2017</c:v>
                </c:pt>
                <c:pt idx="1148">
                  <c:v>5/1/2017</c:v>
                </c:pt>
                <c:pt idx="1149">
                  <c:v>6/1/2017</c:v>
                </c:pt>
                <c:pt idx="1150">
                  <c:v>9/1/2017</c:v>
                </c:pt>
                <c:pt idx="1151">
                  <c:v>10/1/2017</c:v>
                </c:pt>
                <c:pt idx="1152">
                  <c:v>11/1/2017</c:v>
                </c:pt>
                <c:pt idx="1153">
                  <c:v>12/1/2017</c:v>
                </c:pt>
                <c:pt idx="1154">
                  <c:v>13/1/2017</c:v>
                </c:pt>
                <c:pt idx="1155">
                  <c:v>16/1/2017</c:v>
                </c:pt>
                <c:pt idx="1156">
                  <c:v>17/1/2017</c:v>
                </c:pt>
                <c:pt idx="1157">
                  <c:v>18/1/2017</c:v>
                </c:pt>
                <c:pt idx="1158">
                  <c:v>19/1/2017</c:v>
                </c:pt>
                <c:pt idx="1159">
                  <c:v>20/1/2017</c:v>
                </c:pt>
                <c:pt idx="1160">
                  <c:v>23/1/2017</c:v>
                </c:pt>
                <c:pt idx="1161">
                  <c:v>24/1/2017</c:v>
                </c:pt>
                <c:pt idx="1162">
                  <c:v>25/1/2017</c:v>
                </c:pt>
                <c:pt idx="1163">
                  <c:v>26/1/2017</c:v>
                </c:pt>
                <c:pt idx="1164">
                  <c:v>27/1/2017</c:v>
                </c:pt>
                <c:pt idx="1165">
                  <c:v>31/1/2017</c:v>
                </c:pt>
                <c:pt idx="1166">
                  <c:v>2/2/2017</c:v>
                </c:pt>
                <c:pt idx="1167">
                  <c:v>3/2/2017</c:v>
                </c:pt>
                <c:pt idx="1168">
                  <c:v>6/2/2017</c:v>
                </c:pt>
                <c:pt idx="1169">
                  <c:v>7/2/2017</c:v>
                </c:pt>
                <c:pt idx="1170">
                  <c:v>8/2/2017</c:v>
                </c:pt>
                <c:pt idx="1171">
                  <c:v>10/2/2017</c:v>
                </c:pt>
                <c:pt idx="1172">
                  <c:v>13/2/2017</c:v>
                </c:pt>
                <c:pt idx="1173">
                  <c:v>14/2/2017</c:v>
                </c:pt>
                <c:pt idx="1174">
                  <c:v>15/2/2017</c:v>
                </c:pt>
                <c:pt idx="1175">
                  <c:v>16/2/2017</c:v>
                </c:pt>
                <c:pt idx="1176">
                  <c:v>17/2/2017</c:v>
                </c:pt>
                <c:pt idx="1177">
                  <c:v>20/2/2017</c:v>
                </c:pt>
                <c:pt idx="1178">
                  <c:v>21/2/2017</c:v>
                </c:pt>
                <c:pt idx="1179">
                  <c:v>22/2/2017</c:v>
                </c:pt>
                <c:pt idx="1180">
                  <c:v>23/2/2017</c:v>
                </c:pt>
                <c:pt idx="1181">
                  <c:v>24/2/2017</c:v>
                </c:pt>
                <c:pt idx="1182">
                  <c:v>27/2/2017</c:v>
                </c:pt>
                <c:pt idx="1183">
                  <c:v>28/2/2017</c:v>
                </c:pt>
                <c:pt idx="1184">
                  <c:v>1/3/2017</c:v>
                </c:pt>
                <c:pt idx="1185">
                  <c:v>2/3/2017</c:v>
                </c:pt>
                <c:pt idx="1186">
                  <c:v>3/3/2017</c:v>
                </c:pt>
                <c:pt idx="1187">
                  <c:v>6/3/2017</c:v>
                </c:pt>
                <c:pt idx="1188">
                  <c:v>7/3/2017</c:v>
                </c:pt>
                <c:pt idx="1189">
                  <c:v>8/3/2017</c:v>
                </c:pt>
                <c:pt idx="1190">
                  <c:v>9/3/2017</c:v>
                </c:pt>
                <c:pt idx="1191">
                  <c:v>10/3/2017</c:v>
                </c:pt>
                <c:pt idx="1192">
                  <c:v>13/3/2017</c:v>
                </c:pt>
                <c:pt idx="1193">
                  <c:v>14/3/2017</c:v>
                </c:pt>
                <c:pt idx="1194">
                  <c:v>15/3/2017</c:v>
                </c:pt>
                <c:pt idx="1195">
                  <c:v>16/3/2017</c:v>
                </c:pt>
                <c:pt idx="1196">
                  <c:v>17/3/2017</c:v>
                </c:pt>
                <c:pt idx="1197">
                  <c:v>20/3/2017</c:v>
                </c:pt>
                <c:pt idx="1198">
                  <c:v>21/3/2017</c:v>
                </c:pt>
                <c:pt idx="1199">
                  <c:v>22/3/2017</c:v>
                </c:pt>
                <c:pt idx="1200">
                  <c:v>23/3/2017</c:v>
                </c:pt>
                <c:pt idx="1201">
                  <c:v>24/3/2017</c:v>
                </c:pt>
                <c:pt idx="1202">
                  <c:v>27/3/2017</c:v>
                </c:pt>
                <c:pt idx="1203">
                  <c:v>28/3/2017</c:v>
                </c:pt>
                <c:pt idx="1204">
                  <c:v>29/3/2017</c:v>
                </c:pt>
                <c:pt idx="1205">
                  <c:v>30/3/2017</c:v>
                </c:pt>
                <c:pt idx="1206">
                  <c:v>31/3/2017</c:v>
                </c:pt>
                <c:pt idx="1207">
                  <c:v>3/4/2017</c:v>
                </c:pt>
                <c:pt idx="1208">
                  <c:v>4/4/2017</c:v>
                </c:pt>
                <c:pt idx="1209">
                  <c:v>5/4/2017</c:v>
                </c:pt>
                <c:pt idx="1210">
                  <c:v>6/4/2017</c:v>
                </c:pt>
                <c:pt idx="1211">
                  <c:v>7/4/2017</c:v>
                </c:pt>
                <c:pt idx="1212">
                  <c:v>10/4/2017</c:v>
                </c:pt>
                <c:pt idx="1213">
                  <c:v>11/4/2017</c:v>
                </c:pt>
                <c:pt idx="1214">
                  <c:v>12/4/2017</c:v>
                </c:pt>
                <c:pt idx="1215">
                  <c:v>13/4/2017</c:v>
                </c:pt>
                <c:pt idx="1216">
                  <c:v>14/4/2017</c:v>
                </c:pt>
                <c:pt idx="1217">
                  <c:v>17/4/2017</c:v>
                </c:pt>
                <c:pt idx="1218">
                  <c:v>18/4/2017</c:v>
                </c:pt>
                <c:pt idx="1219">
                  <c:v>19/4/2017</c:v>
                </c:pt>
                <c:pt idx="1220">
                  <c:v>20/4/2017</c:v>
                </c:pt>
                <c:pt idx="1221">
                  <c:v>21/4/2017</c:v>
                </c:pt>
                <c:pt idx="1222">
                  <c:v>24/4/2017</c:v>
                </c:pt>
                <c:pt idx="1223">
                  <c:v>25/4/2017</c:v>
                </c:pt>
                <c:pt idx="1224">
                  <c:v>26/4/2017</c:v>
                </c:pt>
                <c:pt idx="1225">
                  <c:v>27/4/2017</c:v>
                </c:pt>
                <c:pt idx="1226">
                  <c:v>28/4/2017</c:v>
                </c:pt>
                <c:pt idx="1227">
                  <c:v>2/5/2017</c:v>
                </c:pt>
                <c:pt idx="1228">
                  <c:v>3/5/2017</c:v>
                </c:pt>
                <c:pt idx="1229">
                  <c:v>4/5/2017</c:v>
                </c:pt>
                <c:pt idx="1230">
                  <c:v>5/5/2017</c:v>
                </c:pt>
                <c:pt idx="1231">
                  <c:v>8/5/2017</c:v>
                </c:pt>
                <c:pt idx="1232">
                  <c:v>9/5/2017</c:v>
                </c:pt>
                <c:pt idx="1233">
                  <c:v>11/5/2017</c:v>
                </c:pt>
                <c:pt idx="1234">
                  <c:v>12/5/2017</c:v>
                </c:pt>
                <c:pt idx="1235">
                  <c:v>15/5/2017</c:v>
                </c:pt>
                <c:pt idx="1236">
                  <c:v>22/5/2017</c:v>
                </c:pt>
                <c:pt idx="1237">
                  <c:v>23/5/2017</c:v>
                </c:pt>
                <c:pt idx="1238">
                  <c:v>24/5/2017</c:v>
                </c:pt>
                <c:pt idx="1239">
                  <c:v>25/5/2017</c:v>
                </c:pt>
                <c:pt idx="1240">
                  <c:v>26/5/2017</c:v>
                </c:pt>
                <c:pt idx="1241">
                  <c:v>29/5/2017</c:v>
                </c:pt>
                <c:pt idx="1242">
                  <c:v>31/5/2017</c:v>
                </c:pt>
                <c:pt idx="1243">
                  <c:v>1/6/2017</c:v>
                </c:pt>
                <c:pt idx="1244">
                  <c:v>2/6/2017</c:v>
                </c:pt>
                <c:pt idx="1245">
                  <c:v>5/6/2017</c:v>
                </c:pt>
                <c:pt idx="1246">
                  <c:v>6/6/2017</c:v>
                </c:pt>
                <c:pt idx="1247">
                  <c:v>7/6/2017</c:v>
                </c:pt>
                <c:pt idx="1248">
                  <c:v>8/6/2017</c:v>
                </c:pt>
                <c:pt idx="1249">
                  <c:v>9/6/2017</c:v>
                </c:pt>
                <c:pt idx="1250">
                  <c:v>12/6/2017</c:v>
                </c:pt>
                <c:pt idx="1251">
                  <c:v>13/6/2017</c:v>
                </c:pt>
                <c:pt idx="1252">
                  <c:v>14/6/2017</c:v>
                </c:pt>
                <c:pt idx="1253">
                  <c:v>15/6/2017</c:v>
                </c:pt>
                <c:pt idx="1254">
                  <c:v>16/6/2017</c:v>
                </c:pt>
                <c:pt idx="1255">
                  <c:v>19/6/2017</c:v>
                </c:pt>
                <c:pt idx="1256">
                  <c:v>20/6/2017</c:v>
                </c:pt>
                <c:pt idx="1257">
                  <c:v>06/21/17</c:v>
                </c:pt>
                <c:pt idx="1258">
                  <c:v>06/22/17</c:v>
                </c:pt>
                <c:pt idx="1259">
                  <c:v>06/23/17</c:v>
                </c:pt>
                <c:pt idx="1260">
                  <c:v>06/28/17</c:v>
                </c:pt>
                <c:pt idx="1261">
                  <c:v>06/29/17</c:v>
                </c:pt>
                <c:pt idx="1262">
                  <c:v>06/30/17</c:v>
                </c:pt>
                <c:pt idx="1263">
                  <c:v>7/3/2017</c:v>
                </c:pt>
                <c:pt idx="1264">
                  <c:v>7/4/2017</c:v>
                </c:pt>
                <c:pt idx="1265">
                  <c:v>7/5/2017</c:v>
                </c:pt>
                <c:pt idx="1266">
                  <c:v>7/6/2017</c:v>
                </c:pt>
                <c:pt idx="1267">
                  <c:v>7/7/2017</c:v>
                </c:pt>
                <c:pt idx="1268">
                  <c:v>7/10/2017</c:v>
                </c:pt>
                <c:pt idx="1269">
                  <c:v>7/11/2017</c:v>
                </c:pt>
                <c:pt idx="1270">
                  <c:v>7/12/2017</c:v>
                </c:pt>
                <c:pt idx="1271">
                  <c:v>07/13/17</c:v>
                </c:pt>
                <c:pt idx="1272">
                  <c:v>07/14/17</c:v>
                </c:pt>
                <c:pt idx="1273">
                  <c:v>07/17/17</c:v>
                </c:pt>
                <c:pt idx="1274">
                  <c:v>07/18/17</c:v>
                </c:pt>
                <c:pt idx="1275">
                  <c:v>07/19/17</c:v>
                </c:pt>
                <c:pt idx="1276">
                  <c:v>07/20/17</c:v>
                </c:pt>
                <c:pt idx="1277">
                  <c:v>07/21/17</c:v>
                </c:pt>
                <c:pt idx="1278">
                  <c:v>07/24/17</c:v>
                </c:pt>
                <c:pt idx="1279">
                  <c:v>07/25/17</c:v>
                </c:pt>
                <c:pt idx="1280">
                  <c:v>07/26/17</c:v>
                </c:pt>
                <c:pt idx="1281">
                  <c:v>07/27/17</c:v>
                </c:pt>
                <c:pt idx="1282">
                  <c:v>07/28/17</c:v>
                </c:pt>
                <c:pt idx="1283">
                  <c:v>07/31/17</c:v>
                </c:pt>
                <c:pt idx="1284">
                  <c:v>8/1/2017</c:v>
                </c:pt>
                <c:pt idx="1285">
                  <c:v>8/2/2017</c:v>
                </c:pt>
                <c:pt idx="1286">
                  <c:v>8/3/2017</c:v>
                </c:pt>
                <c:pt idx="1287">
                  <c:v>8/4/2017</c:v>
                </c:pt>
                <c:pt idx="1288">
                  <c:v>8/7/2017</c:v>
                </c:pt>
                <c:pt idx="1289">
                  <c:v>8/8/2017</c:v>
                </c:pt>
                <c:pt idx="1290">
                  <c:v>8/9/2017</c:v>
                </c:pt>
                <c:pt idx="1291">
                  <c:v>8/10/2017</c:v>
                </c:pt>
                <c:pt idx="1292">
                  <c:v>8/11/2017</c:v>
                </c:pt>
                <c:pt idx="1293">
                  <c:v>08/14/17</c:v>
                </c:pt>
                <c:pt idx="1294">
                  <c:v>08/15/17</c:v>
                </c:pt>
                <c:pt idx="1295">
                  <c:v>08/16/17</c:v>
                </c:pt>
                <c:pt idx="1296">
                  <c:v>08/17/17</c:v>
                </c:pt>
                <c:pt idx="1297">
                  <c:v>08/18/17</c:v>
                </c:pt>
                <c:pt idx="1298">
                  <c:v>08/21/17</c:v>
                </c:pt>
                <c:pt idx="1299">
                  <c:v>08/22/17</c:v>
                </c:pt>
                <c:pt idx="1300">
                  <c:v>08/23/17</c:v>
                </c:pt>
                <c:pt idx="1301">
                  <c:v>08/24/17</c:v>
                </c:pt>
                <c:pt idx="1302">
                  <c:v>08/25/17</c:v>
                </c:pt>
                <c:pt idx="1303">
                  <c:v>08/28/17</c:v>
                </c:pt>
                <c:pt idx="1304">
                  <c:v>08/29/17</c:v>
                </c:pt>
                <c:pt idx="1305">
                  <c:v>08/30/17</c:v>
                </c:pt>
                <c:pt idx="1306">
                  <c:v>9/5/2017</c:v>
                </c:pt>
                <c:pt idx="1307">
                  <c:v>9/6/2017</c:v>
                </c:pt>
                <c:pt idx="1308">
                  <c:v>9/7/2017</c:v>
                </c:pt>
                <c:pt idx="1309">
                  <c:v>9/8/2017</c:v>
                </c:pt>
                <c:pt idx="1310">
                  <c:v>9/11/2017</c:v>
                </c:pt>
                <c:pt idx="1311">
                  <c:v>9/12/2017</c:v>
                </c:pt>
                <c:pt idx="1312">
                  <c:v>09/13/17</c:v>
                </c:pt>
                <c:pt idx="1313">
                  <c:v>09/14/17</c:v>
                </c:pt>
                <c:pt idx="1314">
                  <c:v>09/15/17</c:v>
                </c:pt>
                <c:pt idx="1315">
                  <c:v>09/18/17</c:v>
                </c:pt>
                <c:pt idx="1316">
                  <c:v>09/19/17</c:v>
                </c:pt>
                <c:pt idx="1317">
                  <c:v>09/20/17</c:v>
                </c:pt>
                <c:pt idx="1318">
                  <c:v>09/21/17</c:v>
                </c:pt>
                <c:pt idx="1319">
                  <c:v>09/25/17</c:v>
                </c:pt>
                <c:pt idx="1320">
                  <c:v>09/26/17</c:v>
                </c:pt>
                <c:pt idx="1321">
                  <c:v>09/27/17</c:v>
                </c:pt>
                <c:pt idx="1322">
                  <c:v>09/28/17</c:v>
                </c:pt>
                <c:pt idx="1323">
                  <c:v>09/29/17</c:v>
                </c:pt>
                <c:pt idx="1324">
                  <c:v>10/2/2017</c:v>
                </c:pt>
                <c:pt idx="1325">
                  <c:v>10/3/2017</c:v>
                </c:pt>
                <c:pt idx="1326">
                  <c:v>10/4/2017</c:v>
                </c:pt>
                <c:pt idx="1327">
                  <c:v>10/5/2017</c:v>
                </c:pt>
                <c:pt idx="1328">
                  <c:v>10/6/2017</c:v>
                </c:pt>
                <c:pt idx="1329">
                  <c:v>10/9/2017</c:v>
                </c:pt>
                <c:pt idx="1330">
                  <c:v>10/10/2017</c:v>
                </c:pt>
                <c:pt idx="1331">
                  <c:v>10/11/2017</c:v>
                </c:pt>
                <c:pt idx="1332">
                  <c:v>10/12/2017</c:v>
                </c:pt>
                <c:pt idx="1333">
                  <c:v>10/13/17</c:v>
                </c:pt>
                <c:pt idx="1334">
                  <c:v>10/16/17</c:v>
                </c:pt>
                <c:pt idx="1335">
                  <c:v>10/17/17</c:v>
                </c:pt>
                <c:pt idx="1336">
                  <c:v>10/19/17</c:v>
                </c:pt>
                <c:pt idx="1337">
                  <c:v>10/20/17</c:v>
                </c:pt>
                <c:pt idx="1338">
                  <c:v>10/23/17</c:v>
                </c:pt>
                <c:pt idx="1339">
                  <c:v>10/24/17</c:v>
                </c:pt>
                <c:pt idx="1340">
                  <c:v>10/25/17</c:v>
                </c:pt>
                <c:pt idx="1341">
                  <c:v>10/26/17</c:v>
                </c:pt>
                <c:pt idx="1342">
                  <c:v>10/27/17</c:v>
                </c:pt>
                <c:pt idx="1343">
                  <c:v>10/30/17</c:v>
                </c:pt>
                <c:pt idx="1344">
                  <c:v>10/31/17</c:v>
                </c:pt>
                <c:pt idx="1345">
                  <c:v>11/1/2017</c:v>
                </c:pt>
                <c:pt idx="1346">
                  <c:v>11/2/2017</c:v>
                </c:pt>
                <c:pt idx="1347">
                  <c:v>11/3/2017</c:v>
                </c:pt>
                <c:pt idx="1348">
                  <c:v>11/6/2017</c:v>
                </c:pt>
                <c:pt idx="1349">
                  <c:v>11/7/2017</c:v>
                </c:pt>
                <c:pt idx="1350">
                  <c:v>11/8/2017</c:v>
                </c:pt>
                <c:pt idx="1351">
                  <c:v>11/9/2017</c:v>
                </c:pt>
                <c:pt idx="1352">
                  <c:v>11/10/2017</c:v>
                </c:pt>
                <c:pt idx="1353">
                  <c:v>11/13/17</c:v>
                </c:pt>
                <c:pt idx="1354">
                  <c:v>11/14/17</c:v>
                </c:pt>
                <c:pt idx="1355">
                  <c:v>11/15/17</c:v>
                </c:pt>
                <c:pt idx="1356">
                  <c:v>11/16/17</c:v>
                </c:pt>
                <c:pt idx="1357">
                  <c:v>11/17/17</c:v>
                </c:pt>
                <c:pt idx="1358">
                  <c:v>11/20/17</c:v>
                </c:pt>
                <c:pt idx="1359">
                  <c:v>11/21/17</c:v>
                </c:pt>
                <c:pt idx="1360">
                  <c:v>11/22/17</c:v>
                </c:pt>
                <c:pt idx="1361">
                  <c:v>11/23/17</c:v>
                </c:pt>
                <c:pt idx="1362">
                  <c:v>11/24/17</c:v>
                </c:pt>
                <c:pt idx="1363">
                  <c:v>11/27/17</c:v>
                </c:pt>
                <c:pt idx="1364">
                  <c:v>11/28/17</c:v>
                </c:pt>
                <c:pt idx="1365">
                  <c:v>11/29/17</c:v>
                </c:pt>
                <c:pt idx="1366">
                  <c:v>11/30/17</c:v>
                </c:pt>
                <c:pt idx="1367">
                  <c:v>12/4/2017</c:v>
                </c:pt>
                <c:pt idx="1368">
                  <c:v>12/5/2017</c:v>
                </c:pt>
                <c:pt idx="1369">
                  <c:v>12/6/2017</c:v>
                </c:pt>
                <c:pt idx="1370">
                  <c:v>12/7/2017</c:v>
                </c:pt>
                <c:pt idx="1371">
                  <c:v>12/8/2017</c:v>
                </c:pt>
                <c:pt idx="1372">
                  <c:v>12/11/2017</c:v>
                </c:pt>
                <c:pt idx="1373">
                  <c:v>12/12/2017</c:v>
                </c:pt>
                <c:pt idx="1374">
                  <c:v>12/13/17</c:v>
                </c:pt>
                <c:pt idx="1375">
                  <c:v>12/14/17</c:v>
                </c:pt>
                <c:pt idx="1376">
                  <c:v>12/15/17</c:v>
                </c:pt>
                <c:pt idx="1377">
                  <c:v>12/18/17</c:v>
                </c:pt>
                <c:pt idx="1378">
                  <c:v>12/19/17</c:v>
                </c:pt>
                <c:pt idx="1379">
                  <c:v>12/20/17</c:v>
                </c:pt>
                <c:pt idx="1380">
                  <c:v>12/21/17</c:v>
                </c:pt>
                <c:pt idx="1381">
                  <c:v>12/22/17</c:v>
                </c:pt>
                <c:pt idx="1382">
                  <c:v>12/26/17</c:v>
                </c:pt>
                <c:pt idx="1383">
                  <c:v>12/27/17</c:v>
                </c:pt>
                <c:pt idx="1384">
                  <c:v>12/28/17</c:v>
                </c:pt>
                <c:pt idx="1385">
                  <c:v>12/29/17</c:v>
                </c:pt>
                <c:pt idx="1386">
                  <c:v>1/2/2018</c:v>
                </c:pt>
                <c:pt idx="1387">
                  <c:v>1/3/2018</c:v>
                </c:pt>
                <c:pt idx="1388">
                  <c:v>1/4/2018</c:v>
                </c:pt>
                <c:pt idx="1389">
                  <c:v>1/5/2018</c:v>
                </c:pt>
                <c:pt idx="1390">
                  <c:v>1/8/2018</c:v>
                </c:pt>
                <c:pt idx="1391">
                  <c:v>1/9/2018</c:v>
                </c:pt>
                <c:pt idx="1392">
                  <c:v>1/10/2018</c:v>
                </c:pt>
                <c:pt idx="1393">
                  <c:v>1/11/2018</c:v>
                </c:pt>
                <c:pt idx="1394">
                  <c:v>1/12/2018</c:v>
                </c:pt>
                <c:pt idx="1395">
                  <c:v>01/15/18</c:v>
                </c:pt>
                <c:pt idx="1396">
                  <c:v>01/16/18</c:v>
                </c:pt>
                <c:pt idx="1397">
                  <c:v>01/17/18</c:v>
                </c:pt>
                <c:pt idx="1398">
                  <c:v>01/18/18</c:v>
                </c:pt>
                <c:pt idx="1399">
                  <c:v>01/19/18</c:v>
                </c:pt>
                <c:pt idx="1400">
                  <c:v>01/22/18</c:v>
                </c:pt>
                <c:pt idx="1401">
                  <c:v>01/23/18</c:v>
                </c:pt>
                <c:pt idx="1402">
                  <c:v>01/24/18</c:v>
                </c:pt>
                <c:pt idx="1403">
                  <c:v>01/25/18</c:v>
                </c:pt>
                <c:pt idx="1404">
                  <c:v>01/26/18</c:v>
                </c:pt>
                <c:pt idx="1405">
                  <c:v>01/29/18</c:v>
                </c:pt>
                <c:pt idx="1406">
                  <c:v>01/30/18</c:v>
                </c:pt>
                <c:pt idx="1407">
                  <c:v>2/2/2018</c:v>
                </c:pt>
                <c:pt idx="1408">
                  <c:v>2/5/2018</c:v>
                </c:pt>
                <c:pt idx="1409">
                  <c:v>2/6/2018</c:v>
                </c:pt>
                <c:pt idx="1410">
                  <c:v>2/7/2018</c:v>
                </c:pt>
                <c:pt idx="1411">
                  <c:v>2/8/2018</c:v>
                </c:pt>
                <c:pt idx="1412">
                  <c:v>2/9/2018</c:v>
                </c:pt>
                <c:pt idx="1413">
                  <c:v>2/12/2018</c:v>
                </c:pt>
                <c:pt idx="1414">
                  <c:v>02/13/18</c:v>
                </c:pt>
                <c:pt idx="1415">
                  <c:v>02/14/18</c:v>
                </c:pt>
                <c:pt idx="1416">
                  <c:v>02/15/18</c:v>
                </c:pt>
                <c:pt idx="1417">
                  <c:v>02/19/18</c:v>
                </c:pt>
                <c:pt idx="1418">
                  <c:v>02/20/18</c:v>
                </c:pt>
                <c:pt idx="1419">
                  <c:v>02/21/18</c:v>
                </c:pt>
                <c:pt idx="1420">
                  <c:v>02/22/18</c:v>
                </c:pt>
                <c:pt idx="1421">
                  <c:v>02/23/18</c:v>
                </c:pt>
                <c:pt idx="1422">
                  <c:v>02/26/18</c:v>
                </c:pt>
                <c:pt idx="1423">
                  <c:v>02/27/18</c:v>
                </c:pt>
                <c:pt idx="1424">
                  <c:v>02/28/18</c:v>
                </c:pt>
                <c:pt idx="1425">
                  <c:v>3/1/2018</c:v>
                </c:pt>
                <c:pt idx="1426">
                  <c:v>3/2/2018</c:v>
                </c:pt>
                <c:pt idx="1427">
                  <c:v>3/5/2018</c:v>
                </c:pt>
                <c:pt idx="1428">
                  <c:v>3/6/2018</c:v>
                </c:pt>
                <c:pt idx="1429">
                  <c:v>3/7/2018</c:v>
                </c:pt>
                <c:pt idx="1430">
                  <c:v>3/8/2018</c:v>
                </c:pt>
                <c:pt idx="1431">
                  <c:v>3/9/2018</c:v>
                </c:pt>
                <c:pt idx="1432">
                  <c:v>3/12/2018</c:v>
                </c:pt>
                <c:pt idx="1433">
                  <c:v>03/13/18</c:v>
                </c:pt>
                <c:pt idx="1434">
                  <c:v>03/14/18</c:v>
                </c:pt>
                <c:pt idx="1435">
                  <c:v>03/15/18</c:v>
                </c:pt>
                <c:pt idx="1436">
                  <c:v>03/16/18</c:v>
                </c:pt>
                <c:pt idx="1437">
                  <c:v>03/19/18</c:v>
                </c:pt>
                <c:pt idx="1438">
                  <c:v>03/20/18</c:v>
                </c:pt>
                <c:pt idx="1439">
                  <c:v>03/21/18</c:v>
                </c:pt>
                <c:pt idx="1440">
                  <c:v>03/22/18</c:v>
                </c:pt>
                <c:pt idx="1441">
                  <c:v>03/23/18</c:v>
                </c:pt>
                <c:pt idx="1442">
                  <c:v>03/26/18</c:v>
                </c:pt>
                <c:pt idx="1443">
                  <c:v>03/27/18</c:v>
                </c:pt>
                <c:pt idx="1444">
                  <c:v>03/28/18</c:v>
                </c:pt>
                <c:pt idx="1445">
                  <c:v>03/29/18</c:v>
                </c:pt>
                <c:pt idx="1446">
                  <c:v>03/30/18</c:v>
                </c:pt>
                <c:pt idx="1447">
                  <c:v>4/2/2018</c:v>
                </c:pt>
                <c:pt idx="1448">
                  <c:v>4/3/2018</c:v>
                </c:pt>
                <c:pt idx="1449">
                  <c:v>4/4/2018</c:v>
                </c:pt>
                <c:pt idx="1450">
                  <c:v>4/5/2018</c:v>
                </c:pt>
                <c:pt idx="1451">
                  <c:v>4/6/2018</c:v>
                </c:pt>
                <c:pt idx="1452">
                  <c:v>4/9/2018</c:v>
                </c:pt>
                <c:pt idx="1453">
                  <c:v>4/10/2018</c:v>
                </c:pt>
                <c:pt idx="1454">
                  <c:v>4/11/2018</c:v>
                </c:pt>
                <c:pt idx="1455">
                  <c:v>4/12/2018</c:v>
                </c:pt>
                <c:pt idx="1456">
                  <c:v>04/13/18</c:v>
                </c:pt>
                <c:pt idx="1457">
                  <c:v>04/16/18</c:v>
                </c:pt>
                <c:pt idx="1458">
                  <c:v>04/17/18</c:v>
                </c:pt>
                <c:pt idx="1459">
                  <c:v>04/18/18</c:v>
                </c:pt>
                <c:pt idx="1460">
                  <c:v>04/19/18</c:v>
                </c:pt>
                <c:pt idx="1461">
                  <c:v>04/20/18</c:v>
                </c:pt>
                <c:pt idx="1462">
                  <c:v>04/23/18</c:v>
                </c:pt>
                <c:pt idx="1463">
                  <c:v>04/24/18</c:v>
                </c:pt>
                <c:pt idx="1464">
                  <c:v>04/25/18</c:v>
                </c:pt>
                <c:pt idx="1465">
                  <c:v>04/26/18</c:v>
                </c:pt>
                <c:pt idx="1466">
                  <c:v>04/27/18</c:v>
                </c:pt>
                <c:pt idx="1467">
                  <c:v>04/30/18</c:v>
                </c:pt>
                <c:pt idx="1468">
                  <c:v>5/2/2018</c:v>
                </c:pt>
                <c:pt idx="1469">
                  <c:v>5/3/2018</c:v>
                </c:pt>
                <c:pt idx="1470">
                  <c:v>5/4/2018</c:v>
                </c:pt>
                <c:pt idx="1471">
                  <c:v>5/7/2018</c:v>
                </c:pt>
                <c:pt idx="1472">
                  <c:v>5/8/2018</c:v>
                </c:pt>
                <c:pt idx="1473">
                  <c:v>05/14/18</c:v>
                </c:pt>
                <c:pt idx="1474">
                  <c:v>05/15/18</c:v>
                </c:pt>
                <c:pt idx="1475">
                  <c:v>05/16/18</c:v>
                </c:pt>
                <c:pt idx="1476">
                  <c:v>05/17/18</c:v>
                </c:pt>
                <c:pt idx="1477">
                  <c:v>05/18/18</c:v>
                </c:pt>
                <c:pt idx="1478">
                  <c:v>05/21/18</c:v>
                </c:pt>
                <c:pt idx="1479">
                  <c:v>05/22/18</c:v>
                </c:pt>
                <c:pt idx="1480">
                  <c:v>05/23/18</c:v>
                </c:pt>
                <c:pt idx="1481">
                  <c:v>05/24/18</c:v>
                </c:pt>
                <c:pt idx="1482">
                  <c:v>05/25/18</c:v>
                </c:pt>
                <c:pt idx="1483">
                  <c:v>05/28/18</c:v>
                </c:pt>
                <c:pt idx="1484">
                  <c:v>05/30/18</c:v>
                </c:pt>
                <c:pt idx="1485">
                  <c:v>05/31/18</c:v>
                </c:pt>
                <c:pt idx="1486">
                  <c:v>6/1/2018</c:v>
                </c:pt>
                <c:pt idx="1487">
                  <c:v>6/4/2018</c:v>
                </c:pt>
                <c:pt idx="1488">
                  <c:v>6/5/2018</c:v>
                </c:pt>
                <c:pt idx="1489">
                  <c:v>6/6/2018</c:v>
                </c:pt>
                <c:pt idx="1490">
                  <c:v>6/7/2018</c:v>
                </c:pt>
                <c:pt idx="1491">
                  <c:v>6/8/2018</c:v>
                </c:pt>
                <c:pt idx="1492">
                  <c:v>6/11/2018</c:v>
                </c:pt>
                <c:pt idx="1493">
                  <c:v>6/12/2018</c:v>
                </c:pt>
                <c:pt idx="1494">
                  <c:v>06/13/18</c:v>
                </c:pt>
                <c:pt idx="1495">
                  <c:v>06/14/18</c:v>
                </c:pt>
                <c:pt idx="1496">
                  <c:v>06/18/18</c:v>
                </c:pt>
                <c:pt idx="1497">
                  <c:v>06/19/18</c:v>
                </c:pt>
                <c:pt idx="1498">
                  <c:v>06/20/18</c:v>
                </c:pt>
                <c:pt idx="1499">
                  <c:v>06/21/18</c:v>
                </c:pt>
                <c:pt idx="1500">
                  <c:v>06/22/18</c:v>
                </c:pt>
                <c:pt idx="1501">
                  <c:v>06/25/18</c:v>
                </c:pt>
                <c:pt idx="1502">
                  <c:v>06/26/18</c:v>
                </c:pt>
                <c:pt idx="1503">
                  <c:v>06/27/18</c:v>
                </c:pt>
                <c:pt idx="1504">
                  <c:v>06/28/18</c:v>
                </c:pt>
                <c:pt idx="1505">
                  <c:v>06/29/18</c:v>
                </c:pt>
                <c:pt idx="1506">
                  <c:v>7/2/2018</c:v>
                </c:pt>
                <c:pt idx="1507">
                  <c:v>7/3/2018</c:v>
                </c:pt>
                <c:pt idx="1508">
                  <c:v>7/4/2018</c:v>
                </c:pt>
                <c:pt idx="1509">
                  <c:v>7/5/2018</c:v>
                </c:pt>
                <c:pt idx="1510">
                  <c:v>7/6/2018</c:v>
                </c:pt>
                <c:pt idx="1511">
                  <c:v>7/9/2018</c:v>
                </c:pt>
                <c:pt idx="1512">
                  <c:v>7/10/2018</c:v>
                </c:pt>
                <c:pt idx="1513">
                  <c:v>7/11/2018</c:v>
                </c:pt>
                <c:pt idx="1514">
                  <c:v>7/12/2018</c:v>
                </c:pt>
                <c:pt idx="1515">
                  <c:v>07/13/18</c:v>
                </c:pt>
                <c:pt idx="1516">
                  <c:v>07/16/18</c:v>
                </c:pt>
                <c:pt idx="1517">
                  <c:v>07/17/18</c:v>
                </c:pt>
                <c:pt idx="1518">
                  <c:v>07/18/18</c:v>
                </c:pt>
                <c:pt idx="1519">
                  <c:v>07/19/18</c:v>
                </c:pt>
                <c:pt idx="1520">
                  <c:v>07/20/18</c:v>
                </c:pt>
                <c:pt idx="1521">
                  <c:v>07/23/18</c:v>
                </c:pt>
                <c:pt idx="1522">
                  <c:v>07/24/18</c:v>
                </c:pt>
                <c:pt idx="1523">
                  <c:v>07/25/18</c:v>
                </c:pt>
                <c:pt idx="1524">
                  <c:v>07/26/18</c:v>
                </c:pt>
                <c:pt idx="1525">
                  <c:v>07/27/18</c:v>
                </c:pt>
                <c:pt idx="1526">
                  <c:v>07/30/18</c:v>
                </c:pt>
                <c:pt idx="1527">
                  <c:v>07/31/18</c:v>
                </c:pt>
                <c:pt idx="1528">
                  <c:v>8/1/2018</c:v>
                </c:pt>
                <c:pt idx="1529">
                  <c:v>8/2/2018</c:v>
                </c:pt>
                <c:pt idx="1530">
                  <c:v>8/3/2018</c:v>
                </c:pt>
                <c:pt idx="1531">
                  <c:v>8/6/2018</c:v>
                </c:pt>
                <c:pt idx="1532">
                  <c:v>8/7/2018</c:v>
                </c:pt>
              </c:strCache>
            </c:strRef>
          </c:cat>
          <c:val>
            <c:numRef>
              <c:f>'Hard Input'!$N$7:$N$1539</c:f>
              <c:numCache>
                <c:formatCode>General</c:formatCode>
                <c:ptCount val="1533"/>
                <c:pt idx="0">
                  <c:v>3.51</c:v>
                </c:pt>
                <c:pt idx="1">
                  <c:v>3.6</c:v>
                </c:pt>
                <c:pt idx="2">
                  <c:v>3.57</c:v>
                </c:pt>
                <c:pt idx="3">
                  <c:v>3.55</c:v>
                </c:pt>
                <c:pt idx="4">
                  <c:v>3.62</c:v>
                </c:pt>
                <c:pt idx="5">
                  <c:v>3.54</c:v>
                </c:pt>
                <c:pt idx="6">
                  <c:v>3.58</c:v>
                </c:pt>
                <c:pt idx="7">
                  <c:v>3.6</c:v>
                </c:pt>
                <c:pt idx="8">
                  <c:v>3.64</c:v>
                </c:pt>
                <c:pt idx="9">
                  <c:v>3.75</c:v>
                </c:pt>
                <c:pt idx="10">
                  <c:v>3.84</c:v>
                </c:pt>
                <c:pt idx="11">
                  <c:v>3.69</c:v>
                </c:pt>
                <c:pt idx="12">
                  <c:v>3.69</c:v>
                </c:pt>
                <c:pt idx="13">
                  <c:v>3.54</c:v>
                </c:pt>
                <c:pt idx="14">
                  <c:v>3.52</c:v>
                </c:pt>
                <c:pt idx="15">
                  <c:v>3.53</c:v>
                </c:pt>
                <c:pt idx="16">
                  <c:v>3.57</c:v>
                </c:pt>
                <c:pt idx="17">
                  <c:v>3.54</c:v>
                </c:pt>
                <c:pt idx="18">
                  <c:v>3.53</c:v>
                </c:pt>
                <c:pt idx="19">
                  <c:v>3.46</c:v>
                </c:pt>
                <c:pt idx="20">
                  <c:v>3.44</c:v>
                </c:pt>
                <c:pt idx="21">
                  <c:v>3.4</c:v>
                </c:pt>
                <c:pt idx="22">
                  <c:v>3.6</c:v>
                </c:pt>
                <c:pt idx="23">
                  <c:v>3.58</c:v>
                </c:pt>
                <c:pt idx="24">
                  <c:v>3.61</c:v>
                </c:pt>
                <c:pt idx="25">
                  <c:v>3.65</c:v>
                </c:pt>
                <c:pt idx="26">
                  <c:v>3.6</c:v>
                </c:pt>
                <c:pt idx="27">
                  <c:v>3.55</c:v>
                </c:pt>
                <c:pt idx="28">
                  <c:v>3.54</c:v>
                </c:pt>
                <c:pt idx="29">
                  <c:v>3.52</c:v>
                </c:pt>
                <c:pt idx="30">
                  <c:v>3.56</c:v>
                </c:pt>
                <c:pt idx="31">
                  <c:v>3.52</c:v>
                </c:pt>
                <c:pt idx="32">
                  <c:v>3.6</c:v>
                </c:pt>
                <c:pt idx="33">
                  <c:v>3.6</c:v>
                </c:pt>
                <c:pt idx="34">
                  <c:v>3.63</c:v>
                </c:pt>
                <c:pt idx="35">
                  <c:v>3.63</c:v>
                </c:pt>
                <c:pt idx="36">
                  <c:v>3.58</c:v>
                </c:pt>
                <c:pt idx="37">
                  <c:v>3.68</c:v>
                </c:pt>
                <c:pt idx="38">
                  <c:v>3.61</c:v>
                </c:pt>
                <c:pt idx="39">
                  <c:v>3.63</c:v>
                </c:pt>
                <c:pt idx="40">
                  <c:v>3.59</c:v>
                </c:pt>
                <c:pt idx="41">
                  <c:v>3.62</c:v>
                </c:pt>
                <c:pt idx="42">
                  <c:v>3.6</c:v>
                </c:pt>
                <c:pt idx="43">
                  <c:v>3.64</c:v>
                </c:pt>
                <c:pt idx="44">
                  <c:v>3.6</c:v>
                </c:pt>
                <c:pt idx="45">
                  <c:v>3.6</c:v>
                </c:pt>
                <c:pt idx="46">
                  <c:v>3.58</c:v>
                </c:pt>
                <c:pt idx="47">
                  <c:v>3.58</c:v>
                </c:pt>
                <c:pt idx="48">
                  <c:v>3.5</c:v>
                </c:pt>
                <c:pt idx="49">
                  <c:v>3.46</c:v>
                </c:pt>
                <c:pt idx="50">
                  <c:v>3.43</c:v>
                </c:pt>
                <c:pt idx="51">
                  <c:v>3.3</c:v>
                </c:pt>
                <c:pt idx="52">
                  <c:v>3.32</c:v>
                </c:pt>
                <c:pt idx="53">
                  <c:v>3.34</c:v>
                </c:pt>
                <c:pt idx="54">
                  <c:v>3.37</c:v>
                </c:pt>
                <c:pt idx="55">
                  <c:v>3.34</c:v>
                </c:pt>
                <c:pt idx="56">
                  <c:v>3.43</c:v>
                </c:pt>
                <c:pt idx="57">
                  <c:v>3.36</c:v>
                </c:pt>
                <c:pt idx="58">
                  <c:v>3.35</c:v>
                </c:pt>
                <c:pt idx="59">
                  <c:v>3.3</c:v>
                </c:pt>
                <c:pt idx="60">
                  <c:v>3.28</c:v>
                </c:pt>
                <c:pt idx="61">
                  <c:v>3.38</c:v>
                </c:pt>
                <c:pt idx="62">
                  <c:v>3.39</c:v>
                </c:pt>
                <c:pt idx="63">
                  <c:v>3.46</c:v>
                </c:pt>
                <c:pt idx="64">
                  <c:v>3.48</c:v>
                </c:pt>
                <c:pt idx="65">
                  <c:v>3.48</c:v>
                </c:pt>
                <c:pt idx="66">
                  <c:v>3.48</c:v>
                </c:pt>
                <c:pt idx="67">
                  <c:v>3.49</c:v>
                </c:pt>
                <c:pt idx="68">
                  <c:v>3.4</c:v>
                </c:pt>
                <c:pt idx="69">
                  <c:v>3.39</c:v>
                </c:pt>
                <c:pt idx="70">
                  <c:v>3.36</c:v>
                </c:pt>
                <c:pt idx="71">
                  <c:v>3.36</c:v>
                </c:pt>
                <c:pt idx="72">
                  <c:v>3.36</c:v>
                </c:pt>
                <c:pt idx="73">
                  <c:v>3.3</c:v>
                </c:pt>
                <c:pt idx="74">
                  <c:v>3.53</c:v>
                </c:pt>
                <c:pt idx="75">
                  <c:v>3.51</c:v>
                </c:pt>
                <c:pt idx="76">
                  <c:v>3.57</c:v>
                </c:pt>
                <c:pt idx="77">
                  <c:v>3.53</c:v>
                </c:pt>
                <c:pt idx="78">
                  <c:v>3.51</c:v>
                </c:pt>
                <c:pt idx="79">
                  <c:v>3.49</c:v>
                </c:pt>
                <c:pt idx="80">
                  <c:v>3.55</c:v>
                </c:pt>
                <c:pt idx="81">
                  <c:v>3.53</c:v>
                </c:pt>
                <c:pt idx="82">
                  <c:v>3.5</c:v>
                </c:pt>
                <c:pt idx="83">
                  <c:v>3.62</c:v>
                </c:pt>
                <c:pt idx="84">
                  <c:v>3.72</c:v>
                </c:pt>
                <c:pt idx="85">
                  <c:v>3.65</c:v>
                </c:pt>
                <c:pt idx="86">
                  <c:v>3.69</c:v>
                </c:pt>
                <c:pt idx="87">
                  <c:v>3.5</c:v>
                </c:pt>
                <c:pt idx="88">
                  <c:v>3.5</c:v>
                </c:pt>
                <c:pt idx="89">
                  <c:v>3.4</c:v>
                </c:pt>
                <c:pt idx="90">
                  <c:v>3.43</c:v>
                </c:pt>
                <c:pt idx="91">
                  <c:v>3.38</c:v>
                </c:pt>
                <c:pt idx="92">
                  <c:v>3.37</c:v>
                </c:pt>
                <c:pt idx="93">
                  <c:v>3.5</c:v>
                </c:pt>
                <c:pt idx="94">
                  <c:v>3.59</c:v>
                </c:pt>
                <c:pt idx="95">
                  <c:v>3.68</c:v>
                </c:pt>
                <c:pt idx="96">
                  <c:v>3.72</c:v>
                </c:pt>
                <c:pt idx="97">
                  <c:v>3.78</c:v>
                </c:pt>
                <c:pt idx="98">
                  <c:v>3.78</c:v>
                </c:pt>
                <c:pt idx="99">
                  <c:v>3.8</c:v>
                </c:pt>
                <c:pt idx="100">
                  <c:v>3.8</c:v>
                </c:pt>
                <c:pt idx="101">
                  <c:v>3.62</c:v>
                </c:pt>
                <c:pt idx="102">
                  <c:v>3.62</c:v>
                </c:pt>
                <c:pt idx="103">
                  <c:v>3.63</c:v>
                </c:pt>
                <c:pt idx="104">
                  <c:v>3.63</c:v>
                </c:pt>
                <c:pt idx="105">
                  <c:v>3.62</c:v>
                </c:pt>
                <c:pt idx="106">
                  <c:v>3.62</c:v>
                </c:pt>
                <c:pt idx="107">
                  <c:v>3.66</c:v>
                </c:pt>
                <c:pt idx="108">
                  <c:v>3.59</c:v>
                </c:pt>
                <c:pt idx="109">
                  <c:v>3.56</c:v>
                </c:pt>
                <c:pt idx="110">
                  <c:v>3.54</c:v>
                </c:pt>
                <c:pt idx="111">
                  <c:v>3.54</c:v>
                </c:pt>
                <c:pt idx="112">
                  <c:v>3.54</c:v>
                </c:pt>
                <c:pt idx="113">
                  <c:v>3.48</c:v>
                </c:pt>
                <c:pt idx="114">
                  <c:v>3.52</c:v>
                </c:pt>
                <c:pt idx="115">
                  <c:v>3.59</c:v>
                </c:pt>
                <c:pt idx="116">
                  <c:v>3.58</c:v>
                </c:pt>
                <c:pt idx="117">
                  <c:v>3.48</c:v>
                </c:pt>
                <c:pt idx="118">
                  <c:v>3.48</c:v>
                </c:pt>
                <c:pt idx="119">
                  <c:v>3.53</c:v>
                </c:pt>
                <c:pt idx="120">
                  <c:v>3.58</c:v>
                </c:pt>
                <c:pt idx="121">
                  <c:v>3.58</c:v>
                </c:pt>
                <c:pt idx="122">
                  <c:v>3.5</c:v>
                </c:pt>
                <c:pt idx="123">
                  <c:v>3.46</c:v>
                </c:pt>
                <c:pt idx="124">
                  <c:v>3.4</c:v>
                </c:pt>
                <c:pt idx="125">
                  <c:v>3.42</c:v>
                </c:pt>
                <c:pt idx="126">
                  <c:v>3.38</c:v>
                </c:pt>
                <c:pt idx="127">
                  <c:v>3.43</c:v>
                </c:pt>
                <c:pt idx="128">
                  <c:v>3.45</c:v>
                </c:pt>
                <c:pt idx="129">
                  <c:v>3.46</c:v>
                </c:pt>
                <c:pt idx="130">
                  <c:v>3.5</c:v>
                </c:pt>
                <c:pt idx="131">
                  <c:v>3.45</c:v>
                </c:pt>
                <c:pt idx="132">
                  <c:v>3.51</c:v>
                </c:pt>
                <c:pt idx="133">
                  <c:v>3.43</c:v>
                </c:pt>
                <c:pt idx="134">
                  <c:v>3.5</c:v>
                </c:pt>
                <c:pt idx="135">
                  <c:v>3.42</c:v>
                </c:pt>
                <c:pt idx="136">
                  <c:v>3.46</c:v>
                </c:pt>
                <c:pt idx="137">
                  <c:v>3.47</c:v>
                </c:pt>
                <c:pt idx="138">
                  <c:v>3.48</c:v>
                </c:pt>
                <c:pt idx="139">
                  <c:v>3.45</c:v>
                </c:pt>
                <c:pt idx="140">
                  <c:v>3.44</c:v>
                </c:pt>
                <c:pt idx="141">
                  <c:v>3.49</c:v>
                </c:pt>
                <c:pt idx="142">
                  <c:v>3.46</c:v>
                </c:pt>
                <c:pt idx="143">
                  <c:v>3.39</c:v>
                </c:pt>
                <c:pt idx="144">
                  <c:v>3.46</c:v>
                </c:pt>
                <c:pt idx="145">
                  <c:v>3.48</c:v>
                </c:pt>
                <c:pt idx="146">
                  <c:v>3.53</c:v>
                </c:pt>
                <c:pt idx="147">
                  <c:v>3.52</c:v>
                </c:pt>
                <c:pt idx="148">
                  <c:v>3.62</c:v>
                </c:pt>
                <c:pt idx="149">
                  <c:v>3.6</c:v>
                </c:pt>
                <c:pt idx="150">
                  <c:v>3.48</c:v>
                </c:pt>
                <c:pt idx="151">
                  <c:v>3.57</c:v>
                </c:pt>
                <c:pt idx="152">
                  <c:v>3.56</c:v>
                </c:pt>
                <c:pt idx="153">
                  <c:v>3.59</c:v>
                </c:pt>
                <c:pt idx="154">
                  <c:v>3.59</c:v>
                </c:pt>
                <c:pt idx="155">
                  <c:v>3.55</c:v>
                </c:pt>
                <c:pt idx="156">
                  <c:v>3.57</c:v>
                </c:pt>
                <c:pt idx="157">
                  <c:v>3.67</c:v>
                </c:pt>
                <c:pt idx="158">
                  <c:v>3.69</c:v>
                </c:pt>
                <c:pt idx="159">
                  <c:v>3.74</c:v>
                </c:pt>
                <c:pt idx="160">
                  <c:v>3.76</c:v>
                </c:pt>
                <c:pt idx="161">
                  <c:v>3.73</c:v>
                </c:pt>
                <c:pt idx="162">
                  <c:v>3.75</c:v>
                </c:pt>
                <c:pt idx="163">
                  <c:v>3.61</c:v>
                </c:pt>
                <c:pt idx="164">
                  <c:v>3.56</c:v>
                </c:pt>
                <c:pt idx="165">
                  <c:v>3.55</c:v>
                </c:pt>
                <c:pt idx="166">
                  <c:v>3.53</c:v>
                </c:pt>
                <c:pt idx="167">
                  <c:v>3.67</c:v>
                </c:pt>
                <c:pt idx="168">
                  <c:v>3.66</c:v>
                </c:pt>
                <c:pt idx="169">
                  <c:v>3.56</c:v>
                </c:pt>
                <c:pt idx="170">
                  <c:v>3.59</c:v>
                </c:pt>
                <c:pt idx="171">
                  <c:v>3.64</c:v>
                </c:pt>
                <c:pt idx="172">
                  <c:v>3.7</c:v>
                </c:pt>
                <c:pt idx="173">
                  <c:v>3.7</c:v>
                </c:pt>
                <c:pt idx="174">
                  <c:v>3.67</c:v>
                </c:pt>
                <c:pt idx="175">
                  <c:v>3.67</c:v>
                </c:pt>
                <c:pt idx="176">
                  <c:v>3.76</c:v>
                </c:pt>
                <c:pt idx="177">
                  <c:v>3.77</c:v>
                </c:pt>
                <c:pt idx="178">
                  <c:v>3.64</c:v>
                </c:pt>
                <c:pt idx="179">
                  <c:v>3.7</c:v>
                </c:pt>
                <c:pt idx="180">
                  <c:v>3.78</c:v>
                </c:pt>
                <c:pt idx="181">
                  <c:v>3.73</c:v>
                </c:pt>
                <c:pt idx="182">
                  <c:v>3.72</c:v>
                </c:pt>
                <c:pt idx="183">
                  <c:v>3.7</c:v>
                </c:pt>
                <c:pt idx="184">
                  <c:v>3.74</c:v>
                </c:pt>
                <c:pt idx="185">
                  <c:v>3.67</c:v>
                </c:pt>
                <c:pt idx="186">
                  <c:v>3.63</c:v>
                </c:pt>
                <c:pt idx="187">
                  <c:v>3.56</c:v>
                </c:pt>
                <c:pt idx="188">
                  <c:v>3.63</c:v>
                </c:pt>
                <c:pt idx="189">
                  <c:v>3.65</c:v>
                </c:pt>
                <c:pt idx="190">
                  <c:v>3.57</c:v>
                </c:pt>
                <c:pt idx="191">
                  <c:v>3.57</c:v>
                </c:pt>
                <c:pt idx="192">
                  <c:v>3.7</c:v>
                </c:pt>
                <c:pt idx="193">
                  <c:v>3.63</c:v>
                </c:pt>
                <c:pt idx="194">
                  <c:v>3.61</c:v>
                </c:pt>
                <c:pt idx="195">
                  <c:v>3.61</c:v>
                </c:pt>
                <c:pt idx="196">
                  <c:v>3.57</c:v>
                </c:pt>
                <c:pt idx="197">
                  <c:v>3.53</c:v>
                </c:pt>
                <c:pt idx="198">
                  <c:v>3.53</c:v>
                </c:pt>
                <c:pt idx="199">
                  <c:v>3.58</c:v>
                </c:pt>
                <c:pt idx="200">
                  <c:v>3.58</c:v>
                </c:pt>
                <c:pt idx="201">
                  <c:v>3.58</c:v>
                </c:pt>
                <c:pt idx="202">
                  <c:v>3.55</c:v>
                </c:pt>
                <c:pt idx="203">
                  <c:v>3.55</c:v>
                </c:pt>
                <c:pt idx="204">
                  <c:v>3.47</c:v>
                </c:pt>
                <c:pt idx="205">
                  <c:v>3.47</c:v>
                </c:pt>
                <c:pt idx="206">
                  <c:v>3.47</c:v>
                </c:pt>
                <c:pt idx="207">
                  <c:v>3.38</c:v>
                </c:pt>
                <c:pt idx="208">
                  <c:v>3.36</c:v>
                </c:pt>
                <c:pt idx="209">
                  <c:v>3.4</c:v>
                </c:pt>
                <c:pt idx="210">
                  <c:v>3.45</c:v>
                </c:pt>
                <c:pt idx="211">
                  <c:v>3.6</c:v>
                </c:pt>
                <c:pt idx="212">
                  <c:v>3.67</c:v>
                </c:pt>
                <c:pt idx="213">
                  <c:v>3.62</c:v>
                </c:pt>
                <c:pt idx="214">
                  <c:v>3.68</c:v>
                </c:pt>
                <c:pt idx="215">
                  <c:v>3.72</c:v>
                </c:pt>
                <c:pt idx="216">
                  <c:v>3.72</c:v>
                </c:pt>
                <c:pt idx="217">
                  <c:v>3.72</c:v>
                </c:pt>
                <c:pt idx="218">
                  <c:v>3.7</c:v>
                </c:pt>
                <c:pt idx="219">
                  <c:v>3.72</c:v>
                </c:pt>
                <c:pt idx="220">
                  <c:v>3.74</c:v>
                </c:pt>
                <c:pt idx="221">
                  <c:v>3.73</c:v>
                </c:pt>
                <c:pt idx="222">
                  <c:v>3.71</c:v>
                </c:pt>
                <c:pt idx="223">
                  <c:v>3.7</c:v>
                </c:pt>
                <c:pt idx="224">
                  <c:v>3.61</c:v>
                </c:pt>
                <c:pt idx="225">
                  <c:v>3.72</c:v>
                </c:pt>
                <c:pt idx="226">
                  <c:v>3.77</c:v>
                </c:pt>
                <c:pt idx="227">
                  <c:v>3.7</c:v>
                </c:pt>
                <c:pt idx="228">
                  <c:v>3.66</c:v>
                </c:pt>
                <c:pt idx="229">
                  <c:v>3.7</c:v>
                </c:pt>
                <c:pt idx="230">
                  <c:v>3.7</c:v>
                </c:pt>
                <c:pt idx="231">
                  <c:v>3.7</c:v>
                </c:pt>
                <c:pt idx="232">
                  <c:v>3.71</c:v>
                </c:pt>
                <c:pt idx="233">
                  <c:v>3.72</c:v>
                </c:pt>
                <c:pt idx="234">
                  <c:v>3.67</c:v>
                </c:pt>
                <c:pt idx="235">
                  <c:v>3.76</c:v>
                </c:pt>
                <c:pt idx="236">
                  <c:v>3.72</c:v>
                </c:pt>
                <c:pt idx="237">
                  <c:v>3.64</c:v>
                </c:pt>
                <c:pt idx="238">
                  <c:v>3.86</c:v>
                </c:pt>
                <c:pt idx="239">
                  <c:v>3.89</c:v>
                </c:pt>
                <c:pt idx="240">
                  <c:v>3.79</c:v>
                </c:pt>
                <c:pt idx="241">
                  <c:v>3.8</c:v>
                </c:pt>
                <c:pt idx="242">
                  <c:v>3.87</c:v>
                </c:pt>
                <c:pt idx="243">
                  <c:v>3.88</c:v>
                </c:pt>
                <c:pt idx="244">
                  <c:v>3.87</c:v>
                </c:pt>
                <c:pt idx="245">
                  <c:v>3.88</c:v>
                </c:pt>
                <c:pt idx="246">
                  <c:v>3.87</c:v>
                </c:pt>
                <c:pt idx="247">
                  <c:v>3.81</c:v>
                </c:pt>
                <c:pt idx="248">
                  <c:v>3.9</c:v>
                </c:pt>
                <c:pt idx="249">
                  <c:v>3.95</c:v>
                </c:pt>
                <c:pt idx="250">
                  <c:v>3.94</c:v>
                </c:pt>
                <c:pt idx="251">
                  <c:v>3.91</c:v>
                </c:pt>
                <c:pt idx="252">
                  <c:v>3.94</c:v>
                </c:pt>
                <c:pt idx="253">
                  <c:v>3.95</c:v>
                </c:pt>
                <c:pt idx="254">
                  <c:v>4</c:v>
                </c:pt>
                <c:pt idx="255">
                  <c:v>3.9</c:v>
                </c:pt>
                <c:pt idx="256">
                  <c:v>3.9</c:v>
                </c:pt>
                <c:pt idx="257">
                  <c:v>3.92</c:v>
                </c:pt>
                <c:pt idx="258">
                  <c:v>4</c:v>
                </c:pt>
                <c:pt idx="259">
                  <c:v>3.93</c:v>
                </c:pt>
                <c:pt idx="260">
                  <c:v>3.88</c:v>
                </c:pt>
                <c:pt idx="261">
                  <c:v>3.94</c:v>
                </c:pt>
                <c:pt idx="262">
                  <c:v>3.94</c:v>
                </c:pt>
                <c:pt idx="263">
                  <c:v>3.98</c:v>
                </c:pt>
                <c:pt idx="264">
                  <c:v>3.89</c:v>
                </c:pt>
                <c:pt idx="265">
                  <c:v>3.82</c:v>
                </c:pt>
                <c:pt idx="266">
                  <c:v>3.85</c:v>
                </c:pt>
                <c:pt idx="267">
                  <c:v>3.92</c:v>
                </c:pt>
                <c:pt idx="268">
                  <c:v>3.92</c:v>
                </c:pt>
                <c:pt idx="269">
                  <c:v>3.88</c:v>
                </c:pt>
                <c:pt idx="270">
                  <c:v>3.8</c:v>
                </c:pt>
                <c:pt idx="271">
                  <c:v>3.8</c:v>
                </c:pt>
                <c:pt idx="272">
                  <c:v>3.71</c:v>
                </c:pt>
                <c:pt idx="273">
                  <c:v>3.68</c:v>
                </c:pt>
                <c:pt idx="274">
                  <c:v>3.68</c:v>
                </c:pt>
                <c:pt idx="275">
                  <c:v>3.78</c:v>
                </c:pt>
                <c:pt idx="276">
                  <c:v>3.89</c:v>
                </c:pt>
                <c:pt idx="277">
                  <c:v>4</c:v>
                </c:pt>
                <c:pt idx="278">
                  <c:v>3.98</c:v>
                </c:pt>
                <c:pt idx="279">
                  <c:v>3.87</c:v>
                </c:pt>
                <c:pt idx="280">
                  <c:v>3.94</c:v>
                </c:pt>
                <c:pt idx="281">
                  <c:v>3.87</c:v>
                </c:pt>
                <c:pt idx="282">
                  <c:v>3.82</c:v>
                </c:pt>
                <c:pt idx="283">
                  <c:v>3.87</c:v>
                </c:pt>
                <c:pt idx="284">
                  <c:v>3.95</c:v>
                </c:pt>
                <c:pt idx="285">
                  <c:v>3.97</c:v>
                </c:pt>
                <c:pt idx="286">
                  <c:v>4</c:v>
                </c:pt>
                <c:pt idx="287">
                  <c:v>3.99</c:v>
                </c:pt>
                <c:pt idx="288">
                  <c:v>3.93</c:v>
                </c:pt>
                <c:pt idx="289">
                  <c:v>3.9</c:v>
                </c:pt>
                <c:pt idx="290">
                  <c:v>3.86</c:v>
                </c:pt>
                <c:pt idx="291">
                  <c:v>3.86</c:v>
                </c:pt>
                <c:pt idx="292">
                  <c:v>3.9</c:v>
                </c:pt>
                <c:pt idx="293">
                  <c:v>3.95</c:v>
                </c:pt>
                <c:pt idx="294">
                  <c:v>4</c:v>
                </c:pt>
                <c:pt idx="295">
                  <c:v>3.98</c:v>
                </c:pt>
                <c:pt idx="296">
                  <c:v>4</c:v>
                </c:pt>
                <c:pt idx="297">
                  <c:v>4.01</c:v>
                </c:pt>
                <c:pt idx="298">
                  <c:v>4.21</c:v>
                </c:pt>
                <c:pt idx="299">
                  <c:v>4.16</c:v>
                </c:pt>
                <c:pt idx="300">
                  <c:v>4.3</c:v>
                </c:pt>
                <c:pt idx="301">
                  <c:v>4.5</c:v>
                </c:pt>
                <c:pt idx="302">
                  <c:v>4.4000000000000004</c:v>
                </c:pt>
                <c:pt idx="303">
                  <c:v>4.33</c:v>
                </c:pt>
                <c:pt idx="304">
                  <c:v>4.2699999999999996</c:v>
                </c:pt>
                <c:pt idx="305">
                  <c:v>4.43</c:v>
                </c:pt>
                <c:pt idx="306">
                  <c:v>4.37</c:v>
                </c:pt>
                <c:pt idx="307">
                  <c:v>4.29</c:v>
                </c:pt>
                <c:pt idx="308">
                  <c:v>4.3</c:v>
                </c:pt>
                <c:pt idx="309">
                  <c:v>4.21</c:v>
                </c:pt>
                <c:pt idx="310">
                  <c:v>4.1900000000000004</c:v>
                </c:pt>
                <c:pt idx="311">
                  <c:v>4.1500000000000004</c:v>
                </c:pt>
                <c:pt idx="312">
                  <c:v>4.05</c:v>
                </c:pt>
                <c:pt idx="313">
                  <c:v>4.2</c:v>
                </c:pt>
                <c:pt idx="314">
                  <c:v>4.08</c:v>
                </c:pt>
                <c:pt idx="315">
                  <c:v>4.1500000000000004</c:v>
                </c:pt>
                <c:pt idx="316">
                  <c:v>4.07</c:v>
                </c:pt>
                <c:pt idx="317">
                  <c:v>4.04</c:v>
                </c:pt>
                <c:pt idx="318">
                  <c:v>4.21</c:v>
                </c:pt>
                <c:pt idx="319">
                  <c:v>4.13</c:v>
                </c:pt>
                <c:pt idx="320">
                  <c:v>4.13</c:v>
                </c:pt>
                <c:pt idx="321">
                  <c:v>4.09</c:v>
                </c:pt>
                <c:pt idx="322">
                  <c:v>4.09</c:v>
                </c:pt>
                <c:pt idx="323">
                  <c:v>4.13</c:v>
                </c:pt>
                <c:pt idx="324">
                  <c:v>4.3</c:v>
                </c:pt>
                <c:pt idx="325">
                  <c:v>4.32</c:v>
                </c:pt>
                <c:pt idx="326">
                  <c:v>4.3499999999999996</c:v>
                </c:pt>
                <c:pt idx="327">
                  <c:v>4.4000000000000004</c:v>
                </c:pt>
                <c:pt idx="328">
                  <c:v>4.4000000000000004</c:v>
                </c:pt>
                <c:pt idx="329">
                  <c:v>4.3600000000000003</c:v>
                </c:pt>
                <c:pt idx="330">
                  <c:v>4.16</c:v>
                </c:pt>
                <c:pt idx="331">
                  <c:v>4.2300000000000004</c:v>
                </c:pt>
                <c:pt idx="332">
                  <c:v>4.3099999999999996</c:v>
                </c:pt>
                <c:pt idx="333">
                  <c:v>4.3</c:v>
                </c:pt>
                <c:pt idx="334">
                  <c:v>4.3</c:v>
                </c:pt>
                <c:pt idx="335">
                  <c:v>4.29</c:v>
                </c:pt>
                <c:pt idx="336">
                  <c:v>4.16</c:v>
                </c:pt>
                <c:pt idx="337">
                  <c:v>4.26</c:v>
                </c:pt>
                <c:pt idx="338">
                  <c:v>4.22</c:v>
                </c:pt>
                <c:pt idx="339">
                  <c:v>4.3</c:v>
                </c:pt>
                <c:pt idx="340">
                  <c:v>4.2699999999999996</c:v>
                </c:pt>
                <c:pt idx="341">
                  <c:v>4.29</c:v>
                </c:pt>
                <c:pt idx="342">
                  <c:v>4.33</c:v>
                </c:pt>
                <c:pt idx="343">
                  <c:v>4.3</c:v>
                </c:pt>
                <c:pt idx="344">
                  <c:v>4.3</c:v>
                </c:pt>
                <c:pt idx="345">
                  <c:v>4.2300000000000004</c:v>
                </c:pt>
                <c:pt idx="346">
                  <c:v>4.29</c:v>
                </c:pt>
                <c:pt idx="347">
                  <c:v>4.3</c:v>
                </c:pt>
                <c:pt idx="348">
                  <c:v>4.3</c:v>
                </c:pt>
                <c:pt idx="349">
                  <c:v>4.26</c:v>
                </c:pt>
                <c:pt idx="350">
                  <c:v>4.3</c:v>
                </c:pt>
                <c:pt idx="351">
                  <c:v>4.32</c:v>
                </c:pt>
                <c:pt idx="352">
                  <c:v>4.3</c:v>
                </c:pt>
                <c:pt idx="353">
                  <c:v>4.3</c:v>
                </c:pt>
                <c:pt idx="354">
                  <c:v>4.28</c:v>
                </c:pt>
                <c:pt idx="355">
                  <c:v>4.3</c:v>
                </c:pt>
                <c:pt idx="356">
                  <c:v>4.25</c:v>
                </c:pt>
                <c:pt idx="357">
                  <c:v>4.28</c:v>
                </c:pt>
                <c:pt idx="358">
                  <c:v>4.29</c:v>
                </c:pt>
                <c:pt idx="359">
                  <c:v>4.33</c:v>
                </c:pt>
                <c:pt idx="360">
                  <c:v>4.32</c:v>
                </c:pt>
                <c:pt idx="361">
                  <c:v>4.37</c:v>
                </c:pt>
                <c:pt idx="362">
                  <c:v>4.47</c:v>
                </c:pt>
                <c:pt idx="363">
                  <c:v>4.4000000000000004</c:v>
                </c:pt>
                <c:pt idx="364">
                  <c:v>4.55</c:v>
                </c:pt>
                <c:pt idx="365">
                  <c:v>4.5</c:v>
                </c:pt>
                <c:pt idx="366">
                  <c:v>4.49</c:v>
                </c:pt>
                <c:pt idx="367">
                  <c:v>4.43</c:v>
                </c:pt>
                <c:pt idx="368">
                  <c:v>4.3499999999999996</c:v>
                </c:pt>
                <c:pt idx="369">
                  <c:v>4.34</c:v>
                </c:pt>
                <c:pt idx="370">
                  <c:v>4.33</c:v>
                </c:pt>
                <c:pt idx="371">
                  <c:v>4.3499999999999996</c:v>
                </c:pt>
                <c:pt idx="372">
                  <c:v>4.4000000000000004</c:v>
                </c:pt>
                <c:pt idx="373">
                  <c:v>4.32</c:v>
                </c:pt>
                <c:pt idx="374">
                  <c:v>4.32</c:v>
                </c:pt>
                <c:pt idx="375">
                  <c:v>4.34</c:v>
                </c:pt>
                <c:pt idx="376">
                  <c:v>4.3</c:v>
                </c:pt>
                <c:pt idx="377">
                  <c:v>4.0999999999999996</c:v>
                </c:pt>
                <c:pt idx="378">
                  <c:v>4.2300000000000004</c:v>
                </c:pt>
                <c:pt idx="379">
                  <c:v>4.28</c:v>
                </c:pt>
                <c:pt idx="380">
                  <c:v>4.24</c:v>
                </c:pt>
                <c:pt idx="381">
                  <c:v>4.29</c:v>
                </c:pt>
                <c:pt idx="382">
                  <c:v>4.18</c:v>
                </c:pt>
                <c:pt idx="383">
                  <c:v>4.1500000000000004</c:v>
                </c:pt>
                <c:pt idx="384">
                  <c:v>4.21</c:v>
                </c:pt>
                <c:pt idx="385">
                  <c:v>4.16</c:v>
                </c:pt>
                <c:pt idx="386">
                  <c:v>4.2699999999999996</c:v>
                </c:pt>
                <c:pt idx="387">
                  <c:v>4.32</c:v>
                </c:pt>
                <c:pt idx="388">
                  <c:v>4.3899999999999997</c:v>
                </c:pt>
                <c:pt idx="389">
                  <c:v>4.3</c:v>
                </c:pt>
                <c:pt idx="390">
                  <c:v>4.38</c:v>
                </c:pt>
                <c:pt idx="391">
                  <c:v>4.3899999999999997</c:v>
                </c:pt>
                <c:pt idx="392">
                  <c:v>4.3899999999999997</c:v>
                </c:pt>
                <c:pt idx="393">
                  <c:v>4.3499999999999996</c:v>
                </c:pt>
                <c:pt idx="394">
                  <c:v>4.33</c:v>
                </c:pt>
                <c:pt idx="395">
                  <c:v>4.4000000000000004</c:v>
                </c:pt>
                <c:pt idx="396">
                  <c:v>4.3</c:v>
                </c:pt>
                <c:pt idx="397">
                  <c:v>4.3</c:v>
                </c:pt>
                <c:pt idx="398">
                  <c:v>4.28</c:v>
                </c:pt>
                <c:pt idx="399">
                  <c:v>4.41</c:v>
                </c:pt>
                <c:pt idx="400">
                  <c:v>4.4000000000000004</c:v>
                </c:pt>
                <c:pt idx="401">
                  <c:v>4.3899999999999997</c:v>
                </c:pt>
                <c:pt idx="402">
                  <c:v>4.3600000000000003</c:v>
                </c:pt>
                <c:pt idx="403">
                  <c:v>4.38</c:v>
                </c:pt>
                <c:pt idx="404">
                  <c:v>4.32</c:v>
                </c:pt>
                <c:pt idx="405">
                  <c:v>4.34</c:v>
                </c:pt>
                <c:pt idx="406">
                  <c:v>4.3</c:v>
                </c:pt>
                <c:pt idx="407">
                  <c:v>4.2699999999999996</c:v>
                </c:pt>
                <c:pt idx="408">
                  <c:v>4.3600000000000003</c:v>
                </c:pt>
                <c:pt idx="409">
                  <c:v>4.3600000000000003</c:v>
                </c:pt>
                <c:pt idx="410">
                  <c:v>4.34</c:v>
                </c:pt>
                <c:pt idx="411">
                  <c:v>4.3</c:v>
                </c:pt>
                <c:pt idx="412">
                  <c:v>4.3600000000000003</c:v>
                </c:pt>
                <c:pt idx="413">
                  <c:v>4.38</c:v>
                </c:pt>
                <c:pt idx="414">
                  <c:v>4.34</c:v>
                </c:pt>
                <c:pt idx="415">
                  <c:v>4.32</c:v>
                </c:pt>
                <c:pt idx="416">
                  <c:v>4.33</c:v>
                </c:pt>
                <c:pt idx="417">
                  <c:v>4.22</c:v>
                </c:pt>
                <c:pt idx="418">
                  <c:v>4.1900000000000004</c:v>
                </c:pt>
                <c:pt idx="419">
                  <c:v>4.25</c:v>
                </c:pt>
                <c:pt idx="420">
                  <c:v>4.2</c:v>
                </c:pt>
                <c:pt idx="421">
                  <c:v>4.3600000000000003</c:v>
                </c:pt>
                <c:pt idx="422">
                  <c:v>4.21</c:v>
                </c:pt>
                <c:pt idx="423">
                  <c:v>4.29</c:v>
                </c:pt>
                <c:pt idx="424">
                  <c:v>4.29</c:v>
                </c:pt>
                <c:pt idx="425">
                  <c:v>4.25</c:v>
                </c:pt>
                <c:pt idx="426">
                  <c:v>4.26</c:v>
                </c:pt>
                <c:pt idx="427">
                  <c:v>4.3</c:v>
                </c:pt>
                <c:pt idx="428">
                  <c:v>4.34</c:v>
                </c:pt>
                <c:pt idx="429">
                  <c:v>4.28</c:v>
                </c:pt>
                <c:pt idx="430">
                  <c:v>4.2699999999999996</c:v>
                </c:pt>
                <c:pt idx="431">
                  <c:v>4.28</c:v>
                </c:pt>
                <c:pt idx="432">
                  <c:v>4.29</c:v>
                </c:pt>
                <c:pt idx="433">
                  <c:v>4.28</c:v>
                </c:pt>
                <c:pt idx="434">
                  <c:v>4.3</c:v>
                </c:pt>
                <c:pt idx="435">
                  <c:v>4.3</c:v>
                </c:pt>
                <c:pt idx="436">
                  <c:v>4.29</c:v>
                </c:pt>
                <c:pt idx="437">
                  <c:v>4.33</c:v>
                </c:pt>
                <c:pt idx="438">
                  <c:v>4.34</c:v>
                </c:pt>
                <c:pt idx="439">
                  <c:v>4.3099999999999996</c:v>
                </c:pt>
                <c:pt idx="440">
                  <c:v>4.3499999999999996</c:v>
                </c:pt>
                <c:pt idx="441">
                  <c:v>4.24</c:v>
                </c:pt>
                <c:pt idx="442">
                  <c:v>4.28</c:v>
                </c:pt>
                <c:pt idx="443">
                  <c:v>4.32</c:v>
                </c:pt>
                <c:pt idx="444">
                  <c:v>4.3499999999999996</c:v>
                </c:pt>
                <c:pt idx="445">
                  <c:v>4.29</c:v>
                </c:pt>
                <c:pt idx="446">
                  <c:v>4.21</c:v>
                </c:pt>
                <c:pt idx="447">
                  <c:v>4.2</c:v>
                </c:pt>
                <c:pt idx="448">
                  <c:v>4.1900000000000004</c:v>
                </c:pt>
                <c:pt idx="449">
                  <c:v>4.2</c:v>
                </c:pt>
                <c:pt idx="450">
                  <c:v>4.12</c:v>
                </c:pt>
                <c:pt idx="451">
                  <c:v>4.13</c:v>
                </c:pt>
                <c:pt idx="452">
                  <c:v>4.26</c:v>
                </c:pt>
                <c:pt idx="453">
                  <c:v>4.22</c:v>
                </c:pt>
                <c:pt idx="454">
                  <c:v>4.2</c:v>
                </c:pt>
                <c:pt idx="455">
                  <c:v>4.26</c:v>
                </c:pt>
                <c:pt idx="456">
                  <c:v>4.21</c:v>
                </c:pt>
                <c:pt idx="457">
                  <c:v>4.2</c:v>
                </c:pt>
                <c:pt idx="458">
                  <c:v>4.2</c:v>
                </c:pt>
                <c:pt idx="459">
                  <c:v>4.2</c:v>
                </c:pt>
                <c:pt idx="460">
                  <c:v>4.2</c:v>
                </c:pt>
                <c:pt idx="461">
                  <c:v>4.2</c:v>
                </c:pt>
                <c:pt idx="462">
                  <c:v>4.16</c:v>
                </c:pt>
                <c:pt idx="463">
                  <c:v>4.22</c:v>
                </c:pt>
                <c:pt idx="464">
                  <c:v>4.21</c:v>
                </c:pt>
                <c:pt idx="465">
                  <c:v>4.1900000000000004</c:v>
                </c:pt>
                <c:pt idx="466">
                  <c:v>4.24</c:v>
                </c:pt>
                <c:pt idx="467">
                  <c:v>4.2</c:v>
                </c:pt>
                <c:pt idx="468">
                  <c:v>4.24</c:v>
                </c:pt>
                <c:pt idx="469">
                  <c:v>4.29</c:v>
                </c:pt>
                <c:pt idx="470">
                  <c:v>4.24</c:v>
                </c:pt>
                <c:pt idx="471">
                  <c:v>4.26</c:v>
                </c:pt>
                <c:pt idx="472">
                  <c:v>4.26</c:v>
                </c:pt>
                <c:pt idx="473">
                  <c:v>4.2</c:v>
                </c:pt>
                <c:pt idx="474">
                  <c:v>4.24</c:v>
                </c:pt>
                <c:pt idx="475">
                  <c:v>4.25</c:v>
                </c:pt>
                <c:pt idx="476">
                  <c:v>4.1900000000000004</c:v>
                </c:pt>
                <c:pt idx="477">
                  <c:v>4.2</c:v>
                </c:pt>
                <c:pt idx="478">
                  <c:v>4.21</c:v>
                </c:pt>
                <c:pt idx="479">
                  <c:v>4.2</c:v>
                </c:pt>
                <c:pt idx="480">
                  <c:v>4.18</c:v>
                </c:pt>
                <c:pt idx="481">
                  <c:v>4.18</c:v>
                </c:pt>
                <c:pt idx="482">
                  <c:v>4.21</c:v>
                </c:pt>
                <c:pt idx="483">
                  <c:v>4.22</c:v>
                </c:pt>
                <c:pt idx="484">
                  <c:v>4.22</c:v>
                </c:pt>
                <c:pt idx="485">
                  <c:v>4.22</c:v>
                </c:pt>
                <c:pt idx="486">
                  <c:v>4.22</c:v>
                </c:pt>
                <c:pt idx="487">
                  <c:v>4.16</c:v>
                </c:pt>
                <c:pt idx="488">
                  <c:v>4.21</c:v>
                </c:pt>
                <c:pt idx="489">
                  <c:v>4.1900000000000004</c:v>
                </c:pt>
                <c:pt idx="490">
                  <c:v>4.22</c:v>
                </c:pt>
                <c:pt idx="491">
                  <c:v>4.21</c:v>
                </c:pt>
                <c:pt idx="492">
                  <c:v>4.21</c:v>
                </c:pt>
                <c:pt idx="493">
                  <c:v>4.22</c:v>
                </c:pt>
                <c:pt idx="494">
                  <c:v>4.24</c:v>
                </c:pt>
                <c:pt idx="495">
                  <c:v>4.21</c:v>
                </c:pt>
                <c:pt idx="496">
                  <c:v>4.1900000000000004</c:v>
                </c:pt>
                <c:pt idx="497">
                  <c:v>4.22</c:v>
                </c:pt>
                <c:pt idx="498">
                  <c:v>4.22</c:v>
                </c:pt>
                <c:pt idx="499">
                  <c:v>4.24</c:v>
                </c:pt>
                <c:pt idx="500">
                  <c:v>4.24</c:v>
                </c:pt>
                <c:pt idx="501">
                  <c:v>4.24</c:v>
                </c:pt>
                <c:pt idx="502">
                  <c:v>4.24</c:v>
                </c:pt>
                <c:pt idx="503">
                  <c:v>4.24</c:v>
                </c:pt>
                <c:pt idx="504">
                  <c:v>4.24</c:v>
                </c:pt>
                <c:pt idx="505">
                  <c:v>4.24</c:v>
                </c:pt>
                <c:pt idx="506">
                  <c:v>4.24</c:v>
                </c:pt>
                <c:pt idx="507">
                  <c:v>4.24</c:v>
                </c:pt>
                <c:pt idx="508">
                  <c:v>4.24</c:v>
                </c:pt>
                <c:pt idx="509">
                  <c:v>4.24</c:v>
                </c:pt>
                <c:pt idx="510">
                  <c:v>4.24</c:v>
                </c:pt>
                <c:pt idx="511">
                  <c:v>4.24</c:v>
                </c:pt>
                <c:pt idx="512">
                  <c:v>4.24</c:v>
                </c:pt>
                <c:pt idx="513">
                  <c:v>4.24</c:v>
                </c:pt>
                <c:pt idx="514">
                  <c:v>4.24</c:v>
                </c:pt>
                <c:pt idx="515">
                  <c:v>4.24</c:v>
                </c:pt>
                <c:pt idx="516">
                  <c:v>4.24</c:v>
                </c:pt>
                <c:pt idx="517">
                  <c:v>4.24</c:v>
                </c:pt>
                <c:pt idx="518">
                  <c:v>4.24</c:v>
                </c:pt>
                <c:pt idx="519">
                  <c:v>4.24</c:v>
                </c:pt>
                <c:pt idx="520">
                  <c:v>4.24</c:v>
                </c:pt>
                <c:pt idx="521">
                  <c:v>4.24</c:v>
                </c:pt>
                <c:pt idx="522">
                  <c:v>4.24</c:v>
                </c:pt>
                <c:pt idx="523">
                  <c:v>4.24</c:v>
                </c:pt>
                <c:pt idx="524">
                  <c:v>4.2</c:v>
                </c:pt>
                <c:pt idx="525">
                  <c:v>4.2</c:v>
                </c:pt>
                <c:pt idx="526">
                  <c:v>4.2</c:v>
                </c:pt>
                <c:pt idx="527">
                  <c:v>4.2</c:v>
                </c:pt>
                <c:pt idx="528">
                  <c:v>4.2</c:v>
                </c:pt>
                <c:pt idx="529">
                  <c:v>4.2</c:v>
                </c:pt>
                <c:pt idx="530">
                  <c:v>4.2</c:v>
                </c:pt>
                <c:pt idx="531">
                  <c:v>4.2</c:v>
                </c:pt>
                <c:pt idx="532">
                  <c:v>4.2</c:v>
                </c:pt>
                <c:pt idx="533">
                  <c:v>4.2</c:v>
                </c:pt>
                <c:pt idx="534">
                  <c:v>4.2</c:v>
                </c:pt>
                <c:pt idx="535">
                  <c:v>4.25</c:v>
                </c:pt>
                <c:pt idx="536">
                  <c:v>4.25</c:v>
                </c:pt>
                <c:pt idx="537">
                  <c:v>4.2</c:v>
                </c:pt>
                <c:pt idx="538">
                  <c:v>4.2</c:v>
                </c:pt>
                <c:pt idx="539">
                  <c:v>4.3</c:v>
                </c:pt>
                <c:pt idx="540">
                  <c:v>4.29</c:v>
                </c:pt>
                <c:pt idx="541">
                  <c:v>4.29</c:v>
                </c:pt>
                <c:pt idx="542">
                  <c:v>4.29</c:v>
                </c:pt>
                <c:pt idx="543">
                  <c:v>4.29</c:v>
                </c:pt>
                <c:pt idx="544">
                  <c:v>4.4000000000000004</c:v>
                </c:pt>
                <c:pt idx="545">
                  <c:v>4.2699999999999996</c:v>
                </c:pt>
                <c:pt idx="546">
                  <c:v>4.2699999999999996</c:v>
                </c:pt>
                <c:pt idx="547">
                  <c:v>4.2699999999999996</c:v>
                </c:pt>
                <c:pt idx="548">
                  <c:v>4.2699999999999996</c:v>
                </c:pt>
                <c:pt idx="549">
                  <c:v>4.33</c:v>
                </c:pt>
                <c:pt idx="550">
                  <c:v>4.29</c:v>
                </c:pt>
                <c:pt idx="551">
                  <c:v>4.3099999999999996</c:v>
                </c:pt>
                <c:pt idx="552">
                  <c:v>4.3</c:v>
                </c:pt>
                <c:pt idx="553">
                  <c:v>4.3</c:v>
                </c:pt>
                <c:pt idx="554">
                  <c:v>4.3</c:v>
                </c:pt>
                <c:pt idx="555">
                  <c:v>4.3</c:v>
                </c:pt>
                <c:pt idx="556">
                  <c:v>4.3</c:v>
                </c:pt>
                <c:pt idx="557">
                  <c:v>4.3</c:v>
                </c:pt>
                <c:pt idx="558">
                  <c:v>4.45</c:v>
                </c:pt>
                <c:pt idx="559">
                  <c:v>4.45</c:v>
                </c:pt>
                <c:pt idx="560">
                  <c:v>4.45</c:v>
                </c:pt>
                <c:pt idx="561">
                  <c:v>4.45</c:v>
                </c:pt>
                <c:pt idx="562">
                  <c:v>4.45</c:v>
                </c:pt>
                <c:pt idx="563">
                  <c:v>4.67</c:v>
                </c:pt>
                <c:pt idx="564">
                  <c:v>4.67</c:v>
                </c:pt>
                <c:pt idx="565">
                  <c:v>4.51</c:v>
                </c:pt>
                <c:pt idx="566">
                  <c:v>4.51</c:v>
                </c:pt>
                <c:pt idx="567">
                  <c:v>4.51</c:v>
                </c:pt>
                <c:pt idx="568">
                  <c:v>4.51</c:v>
                </c:pt>
                <c:pt idx="569">
                  <c:v>4.51</c:v>
                </c:pt>
                <c:pt idx="570">
                  <c:v>4.26</c:v>
                </c:pt>
                <c:pt idx="571">
                  <c:v>4.26</c:v>
                </c:pt>
                <c:pt idx="572">
                  <c:v>4.26</c:v>
                </c:pt>
                <c:pt idx="573">
                  <c:v>4.26</c:v>
                </c:pt>
                <c:pt idx="574">
                  <c:v>4.3899999999999997</c:v>
                </c:pt>
                <c:pt idx="575">
                  <c:v>4.3499999999999996</c:v>
                </c:pt>
                <c:pt idx="576">
                  <c:v>4.3499999999999996</c:v>
                </c:pt>
                <c:pt idx="577">
                  <c:v>4.3499999999999996</c:v>
                </c:pt>
                <c:pt idx="578">
                  <c:v>4.3499999999999996</c:v>
                </c:pt>
                <c:pt idx="579">
                  <c:v>4.3499999999999996</c:v>
                </c:pt>
                <c:pt idx="580">
                  <c:v>4.3499999999999996</c:v>
                </c:pt>
                <c:pt idx="581">
                  <c:v>4.3499999999999996</c:v>
                </c:pt>
                <c:pt idx="582">
                  <c:v>4.2</c:v>
                </c:pt>
                <c:pt idx="583">
                  <c:v>4.2</c:v>
                </c:pt>
                <c:pt idx="584">
                  <c:v>4.17</c:v>
                </c:pt>
                <c:pt idx="585">
                  <c:v>4.18</c:v>
                </c:pt>
                <c:pt idx="586">
                  <c:v>4.18</c:v>
                </c:pt>
                <c:pt idx="587">
                  <c:v>4.18</c:v>
                </c:pt>
                <c:pt idx="588">
                  <c:v>4.1399999999999997</c:v>
                </c:pt>
                <c:pt idx="589">
                  <c:v>4.1399999999999997</c:v>
                </c:pt>
                <c:pt idx="590">
                  <c:v>4.1399999999999997</c:v>
                </c:pt>
                <c:pt idx="591">
                  <c:v>4.1399999999999997</c:v>
                </c:pt>
                <c:pt idx="592">
                  <c:v>4.1399999999999997</c:v>
                </c:pt>
                <c:pt idx="593">
                  <c:v>4.1399999999999997</c:v>
                </c:pt>
                <c:pt idx="594">
                  <c:v>4.1399999999999997</c:v>
                </c:pt>
                <c:pt idx="595">
                  <c:v>4.1399999999999997</c:v>
                </c:pt>
                <c:pt idx="596">
                  <c:v>4.1399999999999997</c:v>
                </c:pt>
                <c:pt idx="597">
                  <c:v>3.98</c:v>
                </c:pt>
                <c:pt idx="598">
                  <c:v>3.98</c:v>
                </c:pt>
                <c:pt idx="599">
                  <c:v>3.98</c:v>
                </c:pt>
                <c:pt idx="600">
                  <c:v>4.0999999999999996</c:v>
                </c:pt>
                <c:pt idx="601">
                  <c:v>4.2</c:v>
                </c:pt>
                <c:pt idx="602">
                  <c:v>4.2</c:v>
                </c:pt>
                <c:pt idx="603">
                  <c:v>4.2</c:v>
                </c:pt>
                <c:pt idx="604">
                  <c:v>4.2</c:v>
                </c:pt>
                <c:pt idx="605">
                  <c:v>4.2</c:v>
                </c:pt>
                <c:pt idx="606">
                  <c:v>4.3</c:v>
                </c:pt>
                <c:pt idx="607">
                  <c:v>4.3</c:v>
                </c:pt>
                <c:pt idx="608">
                  <c:v>4.3</c:v>
                </c:pt>
                <c:pt idx="609">
                  <c:v>4.18</c:v>
                </c:pt>
                <c:pt idx="610">
                  <c:v>4.21</c:v>
                </c:pt>
                <c:pt idx="611">
                  <c:v>4.17</c:v>
                </c:pt>
                <c:pt idx="612">
                  <c:v>4.17</c:v>
                </c:pt>
                <c:pt idx="613">
                  <c:v>4.17</c:v>
                </c:pt>
                <c:pt idx="614">
                  <c:v>4.09</c:v>
                </c:pt>
                <c:pt idx="615">
                  <c:v>4.0599999999999996</c:v>
                </c:pt>
                <c:pt idx="616">
                  <c:v>4.1100000000000003</c:v>
                </c:pt>
                <c:pt idx="617">
                  <c:v>4.1100000000000003</c:v>
                </c:pt>
                <c:pt idx="618">
                  <c:v>4.1100000000000003</c:v>
                </c:pt>
                <c:pt idx="619">
                  <c:v>4.1100000000000003</c:v>
                </c:pt>
                <c:pt idx="620">
                  <c:v>4.1100000000000003</c:v>
                </c:pt>
                <c:pt idx="621">
                  <c:v>4.1100000000000003</c:v>
                </c:pt>
                <c:pt idx="622">
                  <c:v>4.1100000000000003</c:v>
                </c:pt>
                <c:pt idx="623">
                  <c:v>4.1100000000000003</c:v>
                </c:pt>
                <c:pt idx="624">
                  <c:v>4.1100000000000003</c:v>
                </c:pt>
                <c:pt idx="625">
                  <c:v>4.18</c:v>
                </c:pt>
                <c:pt idx="626">
                  <c:v>4.22</c:v>
                </c:pt>
                <c:pt idx="627">
                  <c:v>4.0999999999999996</c:v>
                </c:pt>
                <c:pt idx="628">
                  <c:v>4.1399999999999997</c:v>
                </c:pt>
                <c:pt idx="629">
                  <c:v>4.07</c:v>
                </c:pt>
                <c:pt idx="630">
                  <c:v>4.0999999999999996</c:v>
                </c:pt>
                <c:pt idx="631">
                  <c:v>4.13</c:v>
                </c:pt>
                <c:pt idx="632">
                  <c:v>4.13</c:v>
                </c:pt>
                <c:pt idx="633">
                  <c:v>4.13</c:v>
                </c:pt>
                <c:pt idx="634">
                  <c:v>4.13</c:v>
                </c:pt>
                <c:pt idx="635">
                  <c:v>4.13</c:v>
                </c:pt>
                <c:pt idx="636">
                  <c:v>4.13</c:v>
                </c:pt>
                <c:pt idx="637">
                  <c:v>4.13</c:v>
                </c:pt>
                <c:pt idx="638">
                  <c:v>3.96</c:v>
                </c:pt>
                <c:pt idx="639">
                  <c:v>3.96</c:v>
                </c:pt>
                <c:pt idx="640">
                  <c:v>3.95</c:v>
                </c:pt>
                <c:pt idx="641">
                  <c:v>3.95</c:v>
                </c:pt>
                <c:pt idx="642">
                  <c:v>3.95</c:v>
                </c:pt>
                <c:pt idx="643">
                  <c:v>3.99</c:v>
                </c:pt>
                <c:pt idx="644">
                  <c:v>3.99</c:v>
                </c:pt>
                <c:pt idx="645">
                  <c:v>4.04</c:v>
                </c:pt>
                <c:pt idx="646">
                  <c:v>4.04</c:v>
                </c:pt>
                <c:pt idx="647">
                  <c:v>4.04</c:v>
                </c:pt>
                <c:pt idx="648">
                  <c:v>4.04</c:v>
                </c:pt>
                <c:pt idx="649">
                  <c:v>4.05</c:v>
                </c:pt>
                <c:pt idx="650">
                  <c:v>4.05</c:v>
                </c:pt>
                <c:pt idx="651">
                  <c:v>4.05</c:v>
                </c:pt>
                <c:pt idx="652">
                  <c:v>4.05</c:v>
                </c:pt>
                <c:pt idx="653">
                  <c:v>3.94</c:v>
                </c:pt>
                <c:pt idx="654">
                  <c:v>3.98</c:v>
                </c:pt>
                <c:pt idx="655">
                  <c:v>3.98</c:v>
                </c:pt>
                <c:pt idx="656">
                  <c:v>3.96</c:v>
                </c:pt>
                <c:pt idx="657">
                  <c:v>3.84</c:v>
                </c:pt>
                <c:pt idx="658">
                  <c:v>3.79</c:v>
                </c:pt>
                <c:pt idx="659">
                  <c:v>3.85</c:v>
                </c:pt>
                <c:pt idx="660">
                  <c:v>3.85</c:v>
                </c:pt>
                <c:pt idx="661">
                  <c:v>3.85</c:v>
                </c:pt>
                <c:pt idx="662">
                  <c:v>3.85</c:v>
                </c:pt>
                <c:pt idx="663">
                  <c:v>3.85</c:v>
                </c:pt>
                <c:pt idx="664">
                  <c:v>3.91</c:v>
                </c:pt>
                <c:pt idx="665">
                  <c:v>3.98</c:v>
                </c:pt>
                <c:pt idx="666">
                  <c:v>3.93</c:v>
                </c:pt>
                <c:pt idx="667">
                  <c:v>4.0999999999999996</c:v>
                </c:pt>
                <c:pt idx="668">
                  <c:v>4.0999999999999996</c:v>
                </c:pt>
                <c:pt idx="669">
                  <c:v>4.0599999999999996</c:v>
                </c:pt>
                <c:pt idx="670">
                  <c:v>4.0599999999999996</c:v>
                </c:pt>
                <c:pt idx="671">
                  <c:v>4.0599999999999996</c:v>
                </c:pt>
                <c:pt idx="672">
                  <c:v>4.0599999999999996</c:v>
                </c:pt>
                <c:pt idx="673">
                  <c:v>4.1399999999999997</c:v>
                </c:pt>
                <c:pt idx="674">
                  <c:v>4.08</c:v>
                </c:pt>
                <c:pt idx="675">
                  <c:v>4.0999999999999996</c:v>
                </c:pt>
                <c:pt idx="676">
                  <c:v>4.05</c:v>
                </c:pt>
                <c:pt idx="677">
                  <c:v>4.09</c:v>
                </c:pt>
                <c:pt idx="678">
                  <c:v>4.18</c:v>
                </c:pt>
                <c:pt idx="679">
                  <c:v>4.2</c:v>
                </c:pt>
                <c:pt idx="680">
                  <c:v>4.18</c:v>
                </c:pt>
                <c:pt idx="681">
                  <c:v>4.16</c:v>
                </c:pt>
                <c:pt idx="682">
                  <c:v>4.0999999999999996</c:v>
                </c:pt>
                <c:pt idx="683">
                  <c:v>4.08</c:v>
                </c:pt>
                <c:pt idx="684">
                  <c:v>4.1100000000000003</c:v>
                </c:pt>
                <c:pt idx="685">
                  <c:v>4.1100000000000003</c:v>
                </c:pt>
                <c:pt idx="686">
                  <c:v>4.07</c:v>
                </c:pt>
                <c:pt idx="687">
                  <c:v>4.17</c:v>
                </c:pt>
                <c:pt idx="688">
                  <c:v>4.18</c:v>
                </c:pt>
                <c:pt idx="689">
                  <c:v>4.13</c:v>
                </c:pt>
                <c:pt idx="690">
                  <c:v>4.17</c:v>
                </c:pt>
                <c:pt idx="691">
                  <c:v>4.0199999999999996</c:v>
                </c:pt>
                <c:pt idx="692">
                  <c:v>4.05</c:v>
                </c:pt>
                <c:pt idx="693">
                  <c:v>4.07</c:v>
                </c:pt>
                <c:pt idx="694">
                  <c:v>4.07</c:v>
                </c:pt>
                <c:pt idx="695">
                  <c:v>4.12</c:v>
                </c:pt>
                <c:pt idx="696">
                  <c:v>4.07</c:v>
                </c:pt>
                <c:pt idx="697">
                  <c:v>4.1399999999999997</c:v>
                </c:pt>
                <c:pt idx="698">
                  <c:v>4.1500000000000004</c:v>
                </c:pt>
                <c:pt idx="699">
                  <c:v>4.2</c:v>
                </c:pt>
                <c:pt idx="700">
                  <c:v>4.17</c:v>
                </c:pt>
                <c:pt idx="701">
                  <c:v>4.0999999999999996</c:v>
                </c:pt>
                <c:pt idx="702">
                  <c:v>4.1900000000000004</c:v>
                </c:pt>
                <c:pt idx="703">
                  <c:v>4.17</c:v>
                </c:pt>
                <c:pt idx="704">
                  <c:v>4.12</c:v>
                </c:pt>
                <c:pt idx="705">
                  <c:v>4.1900000000000004</c:v>
                </c:pt>
                <c:pt idx="706">
                  <c:v>4.18</c:v>
                </c:pt>
                <c:pt idx="707">
                  <c:v>4.2300000000000004</c:v>
                </c:pt>
                <c:pt idx="708">
                  <c:v>4.1399999999999997</c:v>
                </c:pt>
                <c:pt idx="709">
                  <c:v>4.2300000000000004</c:v>
                </c:pt>
                <c:pt idx="710">
                  <c:v>4.1500000000000004</c:v>
                </c:pt>
                <c:pt idx="711">
                  <c:v>4.24</c:v>
                </c:pt>
                <c:pt idx="712">
                  <c:v>4.3600000000000003</c:v>
                </c:pt>
                <c:pt idx="713">
                  <c:v>4.3600000000000003</c:v>
                </c:pt>
                <c:pt idx="714">
                  <c:v>4.41</c:v>
                </c:pt>
                <c:pt idx="715">
                  <c:v>4.42</c:v>
                </c:pt>
                <c:pt idx="716">
                  <c:v>4.6100000000000003</c:v>
                </c:pt>
                <c:pt idx="717">
                  <c:v>4.5599999999999996</c:v>
                </c:pt>
                <c:pt idx="718">
                  <c:v>4.55</c:v>
                </c:pt>
                <c:pt idx="719">
                  <c:v>4.59</c:v>
                </c:pt>
                <c:pt idx="720">
                  <c:v>4.47</c:v>
                </c:pt>
                <c:pt idx="721">
                  <c:v>4.33</c:v>
                </c:pt>
                <c:pt idx="722">
                  <c:v>4.45</c:v>
                </c:pt>
                <c:pt idx="723">
                  <c:v>4.38</c:v>
                </c:pt>
                <c:pt idx="724">
                  <c:v>4.3600000000000003</c:v>
                </c:pt>
                <c:pt idx="725">
                  <c:v>4.4800000000000004</c:v>
                </c:pt>
                <c:pt idx="726">
                  <c:v>4.42</c:v>
                </c:pt>
                <c:pt idx="727">
                  <c:v>4.3499999999999996</c:v>
                </c:pt>
                <c:pt idx="728">
                  <c:v>4.38</c:v>
                </c:pt>
                <c:pt idx="729">
                  <c:v>4.3</c:v>
                </c:pt>
                <c:pt idx="730">
                  <c:v>4.4000000000000004</c:v>
                </c:pt>
                <c:pt idx="731">
                  <c:v>4.41</c:v>
                </c:pt>
                <c:pt idx="732">
                  <c:v>4.32</c:v>
                </c:pt>
                <c:pt idx="733">
                  <c:v>4.3099999999999996</c:v>
                </c:pt>
                <c:pt idx="734">
                  <c:v>4.3</c:v>
                </c:pt>
                <c:pt idx="735">
                  <c:v>4.2699999999999996</c:v>
                </c:pt>
                <c:pt idx="736">
                  <c:v>4.3</c:v>
                </c:pt>
                <c:pt idx="737">
                  <c:v>4.32</c:v>
                </c:pt>
                <c:pt idx="738">
                  <c:v>4.3</c:v>
                </c:pt>
                <c:pt idx="739">
                  <c:v>4.26</c:v>
                </c:pt>
                <c:pt idx="740">
                  <c:v>4.26</c:v>
                </c:pt>
                <c:pt idx="741">
                  <c:v>4.26</c:v>
                </c:pt>
                <c:pt idx="742">
                  <c:v>4.26</c:v>
                </c:pt>
                <c:pt idx="743">
                  <c:v>4.26</c:v>
                </c:pt>
                <c:pt idx="744">
                  <c:v>4.29</c:v>
                </c:pt>
                <c:pt idx="745">
                  <c:v>4.29</c:v>
                </c:pt>
                <c:pt idx="746">
                  <c:v>4.29</c:v>
                </c:pt>
                <c:pt idx="747">
                  <c:v>4.29</c:v>
                </c:pt>
                <c:pt idx="748">
                  <c:v>4.29</c:v>
                </c:pt>
                <c:pt idx="749">
                  <c:v>4.29</c:v>
                </c:pt>
                <c:pt idx="750">
                  <c:v>4.29</c:v>
                </c:pt>
                <c:pt idx="751">
                  <c:v>4.29</c:v>
                </c:pt>
                <c:pt idx="752">
                  <c:v>4.29</c:v>
                </c:pt>
                <c:pt idx="753">
                  <c:v>4.22</c:v>
                </c:pt>
                <c:pt idx="754">
                  <c:v>4.2</c:v>
                </c:pt>
                <c:pt idx="755">
                  <c:v>4.22</c:v>
                </c:pt>
                <c:pt idx="756">
                  <c:v>4.2</c:v>
                </c:pt>
                <c:pt idx="757">
                  <c:v>4.2</c:v>
                </c:pt>
                <c:pt idx="758">
                  <c:v>4.2</c:v>
                </c:pt>
                <c:pt idx="759">
                  <c:v>4.2</c:v>
                </c:pt>
                <c:pt idx="760">
                  <c:v>4.2</c:v>
                </c:pt>
                <c:pt idx="761">
                  <c:v>4.2</c:v>
                </c:pt>
                <c:pt idx="762">
                  <c:v>4.2</c:v>
                </c:pt>
                <c:pt idx="763">
                  <c:v>4.2</c:v>
                </c:pt>
                <c:pt idx="764">
                  <c:v>4.2</c:v>
                </c:pt>
                <c:pt idx="765">
                  <c:v>4.2</c:v>
                </c:pt>
                <c:pt idx="766">
                  <c:v>4.2</c:v>
                </c:pt>
                <c:pt idx="767">
                  <c:v>4.2</c:v>
                </c:pt>
                <c:pt idx="768">
                  <c:v>4.2</c:v>
                </c:pt>
                <c:pt idx="769">
                  <c:v>4.1100000000000003</c:v>
                </c:pt>
                <c:pt idx="770">
                  <c:v>4.1100000000000003</c:v>
                </c:pt>
                <c:pt idx="771">
                  <c:v>4.1100000000000003</c:v>
                </c:pt>
                <c:pt idx="772">
                  <c:v>4.1100000000000003</c:v>
                </c:pt>
                <c:pt idx="773">
                  <c:v>4.1100000000000003</c:v>
                </c:pt>
                <c:pt idx="774">
                  <c:v>4.1100000000000003</c:v>
                </c:pt>
                <c:pt idx="775">
                  <c:v>4.1100000000000003</c:v>
                </c:pt>
                <c:pt idx="776">
                  <c:v>4.1100000000000003</c:v>
                </c:pt>
                <c:pt idx="777">
                  <c:v>4.1100000000000003</c:v>
                </c:pt>
                <c:pt idx="778">
                  <c:v>4.1100000000000003</c:v>
                </c:pt>
                <c:pt idx="779">
                  <c:v>4.1100000000000003</c:v>
                </c:pt>
                <c:pt idx="780">
                  <c:v>4.1100000000000003</c:v>
                </c:pt>
                <c:pt idx="781">
                  <c:v>4.2</c:v>
                </c:pt>
                <c:pt idx="782">
                  <c:v>4.2</c:v>
                </c:pt>
                <c:pt idx="783">
                  <c:v>4.2300000000000004</c:v>
                </c:pt>
                <c:pt idx="784">
                  <c:v>4.2300000000000004</c:v>
                </c:pt>
                <c:pt idx="785">
                  <c:v>4.2300000000000004</c:v>
                </c:pt>
                <c:pt idx="786">
                  <c:v>4.2300000000000004</c:v>
                </c:pt>
                <c:pt idx="787">
                  <c:v>4.2300000000000004</c:v>
                </c:pt>
                <c:pt idx="788">
                  <c:v>4.2300000000000004</c:v>
                </c:pt>
                <c:pt idx="789">
                  <c:v>4.2300000000000004</c:v>
                </c:pt>
                <c:pt idx="790">
                  <c:v>4.2300000000000004</c:v>
                </c:pt>
                <c:pt idx="791">
                  <c:v>4.2300000000000004</c:v>
                </c:pt>
                <c:pt idx="792">
                  <c:v>4.2699999999999996</c:v>
                </c:pt>
                <c:pt idx="793">
                  <c:v>4.2699999999999996</c:v>
                </c:pt>
                <c:pt idx="794">
                  <c:v>4.26</c:v>
                </c:pt>
                <c:pt idx="795">
                  <c:v>4.24</c:v>
                </c:pt>
                <c:pt idx="796">
                  <c:v>4.12</c:v>
                </c:pt>
                <c:pt idx="797">
                  <c:v>4.09</c:v>
                </c:pt>
                <c:pt idx="798">
                  <c:v>4.09</c:v>
                </c:pt>
                <c:pt idx="799">
                  <c:v>4.09</c:v>
                </c:pt>
                <c:pt idx="800">
                  <c:v>4.09</c:v>
                </c:pt>
                <c:pt idx="801">
                  <c:v>4.09</c:v>
                </c:pt>
                <c:pt idx="802">
                  <c:v>3.88</c:v>
                </c:pt>
                <c:pt idx="803">
                  <c:v>3.88</c:v>
                </c:pt>
                <c:pt idx="804">
                  <c:v>3.88</c:v>
                </c:pt>
                <c:pt idx="805">
                  <c:v>3.88</c:v>
                </c:pt>
                <c:pt idx="806">
                  <c:v>3.88</c:v>
                </c:pt>
                <c:pt idx="807">
                  <c:v>3.88</c:v>
                </c:pt>
                <c:pt idx="808">
                  <c:v>3.88</c:v>
                </c:pt>
                <c:pt idx="809">
                  <c:v>3.88</c:v>
                </c:pt>
                <c:pt idx="810">
                  <c:v>3.88</c:v>
                </c:pt>
                <c:pt idx="811">
                  <c:v>3.88</c:v>
                </c:pt>
                <c:pt idx="812">
                  <c:v>3.88</c:v>
                </c:pt>
                <c:pt idx="813">
                  <c:v>4.01</c:v>
                </c:pt>
                <c:pt idx="814">
                  <c:v>4.0599999999999996</c:v>
                </c:pt>
                <c:pt idx="815">
                  <c:v>4.0599999999999996</c:v>
                </c:pt>
                <c:pt idx="816">
                  <c:v>4.0599999999999996</c:v>
                </c:pt>
                <c:pt idx="817">
                  <c:v>4.01</c:v>
                </c:pt>
                <c:pt idx="818">
                  <c:v>4.01</c:v>
                </c:pt>
                <c:pt idx="819">
                  <c:v>4.01</c:v>
                </c:pt>
                <c:pt idx="820">
                  <c:v>4.01</c:v>
                </c:pt>
                <c:pt idx="821">
                  <c:v>4.01</c:v>
                </c:pt>
                <c:pt idx="822">
                  <c:v>4.01</c:v>
                </c:pt>
                <c:pt idx="823">
                  <c:v>4.01</c:v>
                </c:pt>
                <c:pt idx="824">
                  <c:v>4.41</c:v>
                </c:pt>
                <c:pt idx="825">
                  <c:v>4.41</c:v>
                </c:pt>
                <c:pt idx="826">
                  <c:v>4.41</c:v>
                </c:pt>
                <c:pt idx="827">
                  <c:v>4.41</c:v>
                </c:pt>
                <c:pt idx="828">
                  <c:v>4.01</c:v>
                </c:pt>
                <c:pt idx="829">
                  <c:v>4.01</c:v>
                </c:pt>
                <c:pt idx="830">
                  <c:v>4.01</c:v>
                </c:pt>
                <c:pt idx="831">
                  <c:v>4.01</c:v>
                </c:pt>
                <c:pt idx="832">
                  <c:v>4.01</c:v>
                </c:pt>
                <c:pt idx="833">
                  <c:v>4.01</c:v>
                </c:pt>
                <c:pt idx="834">
                  <c:v>4.01</c:v>
                </c:pt>
                <c:pt idx="835">
                  <c:v>4.01</c:v>
                </c:pt>
                <c:pt idx="836">
                  <c:v>4.01</c:v>
                </c:pt>
                <c:pt idx="837">
                  <c:v>4.01</c:v>
                </c:pt>
                <c:pt idx="838">
                  <c:v>4.01</c:v>
                </c:pt>
                <c:pt idx="839">
                  <c:v>4.01</c:v>
                </c:pt>
                <c:pt idx="840">
                  <c:v>4.01</c:v>
                </c:pt>
                <c:pt idx="841">
                  <c:v>4.01</c:v>
                </c:pt>
                <c:pt idx="842">
                  <c:v>4.4000000000000004</c:v>
                </c:pt>
                <c:pt idx="843">
                  <c:v>4.4000000000000004</c:v>
                </c:pt>
                <c:pt idx="844">
                  <c:v>4.4000000000000004</c:v>
                </c:pt>
                <c:pt idx="845">
                  <c:v>4.4000000000000004</c:v>
                </c:pt>
                <c:pt idx="846">
                  <c:v>4.4000000000000004</c:v>
                </c:pt>
                <c:pt idx="847">
                  <c:v>4.4000000000000004</c:v>
                </c:pt>
                <c:pt idx="848">
                  <c:v>4.4000000000000004</c:v>
                </c:pt>
                <c:pt idx="849">
                  <c:v>4.4000000000000004</c:v>
                </c:pt>
                <c:pt idx="850">
                  <c:v>4.4000000000000004</c:v>
                </c:pt>
                <c:pt idx="851">
                  <c:v>4.4000000000000004</c:v>
                </c:pt>
                <c:pt idx="852">
                  <c:v>4.4000000000000004</c:v>
                </c:pt>
                <c:pt idx="853">
                  <c:v>4.3</c:v>
                </c:pt>
                <c:pt idx="854">
                  <c:v>4.32</c:v>
                </c:pt>
                <c:pt idx="855">
                  <c:v>4.3499999999999996</c:v>
                </c:pt>
                <c:pt idx="856">
                  <c:v>4.4800000000000004</c:v>
                </c:pt>
                <c:pt idx="857">
                  <c:v>4.4400000000000004</c:v>
                </c:pt>
                <c:pt idx="858">
                  <c:v>4.38</c:v>
                </c:pt>
                <c:pt idx="859">
                  <c:v>4.38</c:v>
                </c:pt>
                <c:pt idx="860">
                  <c:v>4.33</c:v>
                </c:pt>
                <c:pt idx="861">
                  <c:v>4.3499999999999996</c:v>
                </c:pt>
                <c:pt idx="862">
                  <c:v>4.29</c:v>
                </c:pt>
                <c:pt idx="863">
                  <c:v>4.22</c:v>
                </c:pt>
                <c:pt idx="864">
                  <c:v>4.24</c:v>
                </c:pt>
                <c:pt idx="865">
                  <c:v>4.21</c:v>
                </c:pt>
                <c:pt idx="866">
                  <c:v>4.2</c:v>
                </c:pt>
                <c:pt idx="867">
                  <c:v>4.26</c:v>
                </c:pt>
                <c:pt idx="868">
                  <c:v>4.2300000000000004</c:v>
                </c:pt>
                <c:pt idx="869">
                  <c:v>4.3499999999999996</c:v>
                </c:pt>
                <c:pt idx="870">
                  <c:v>4.38</c:v>
                </c:pt>
                <c:pt idx="871">
                  <c:v>4.3099999999999996</c:v>
                </c:pt>
                <c:pt idx="872">
                  <c:v>4.38</c:v>
                </c:pt>
                <c:pt idx="873">
                  <c:v>4.4000000000000004</c:v>
                </c:pt>
                <c:pt idx="874">
                  <c:v>4.4000000000000004</c:v>
                </c:pt>
                <c:pt idx="875">
                  <c:v>4.34</c:v>
                </c:pt>
                <c:pt idx="876">
                  <c:v>4.3499999999999996</c:v>
                </c:pt>
                <c:pt idx="877">
                  <c:v>4.3</c:v>
                </c:pt>
                <c:pt idx="878">
                  <c:v>4.3099999999999996</c:v>
                </c:pt>
                <c:pt idx="879">
                  <c:v>4.33</c:v>
                </c:pt>
                <c:pt idx="880">
                  <c:v>4.2699999999999996</c:v>
                </c:pt>
                <c:pt idx="881">
                  <c:v>4.22</c:v>
                </c:pt>
                <c:pt idx="882">
                  <c:v>4.22</c:v>
                </c:pt>
                <c:pt idx="883">
                  <c:v>4.2</c:v>
                </c:pt>
                <c:pt idx="884">
                  <c:v>4.1399999999999997</c:v>
                </c:pt>
                <c:pt idx="885">
                  <c:v>4.12</c:v>
                </c:pt>
                <c:pt idx="886">
                  <c:v>4.16</c:v>
                </c:pt>
                <c:pt idx="887">
                  <c:v>4.18</c:v>
                </c:pt>
                <c:pt idx="888">
                  <c:v>4.1500000000000004</c:v>
                </c:pt>
                <c:pt idx="889">
                  <c:v>4.2</c:v>
                </c:pt>
                <c:pt idx="890">
                  <c:v>4.3899999999999997</c:v>
                </c:pt>
                <c:pt idx="891">
                  <c:v>4.38</c:v>
                </c:pt>
                <c:pt idx="892">
                  <c:v>4.3899999999999997</c:v>
                </c:pt>
                <c:pt idx="893">
                  <c:v>4.3899999999999997</c:v>
                </c:pt>
                <c:pt idx="894">
                  <c:v>4.38</c:v>
                </c:pt>
                <c:pt idx="895">
                  <c:v>4.18</c:v>
                </c:pt>
                <c:pt idx="896">
                  <c:v>4.16</c:v>
                </c:pt>
                <c:pt idx="897">
                  <c:v>4.16</c:v>
                </c:pt>
                <c:pt idx="898">
                  <c:v>4.0999999999999996</c:v>
                </c:pt>
                <c:pt idx="899">
                  <c:v>4.18</c:v>
                </c:pt>
                <c:pt idx="900">
                  <c:v>4.1399999999999997</c:v>
                </c:pt>
                <c:pt idx="901">
                  <c:v>4.1500000000000004</c:v>
                </c:pt>
                <c:pt idx="902">
                  <c:v>4.21</c:v>
                </c:pt>
                <c:pt idx="903">
                  <c:v>4.13</c:v>
                </c:pt>
                <c:pt idx="904">
                  <c:v>4.1500000000000004</c:v>
                </c:pt>
                <c:pt idx="905">
                  <c:v>4.1100000000000003</c:v>
                </c:pt>
                <c:pt idx="906">
                  <c:v>4.16</c:v>
                </c:pt>
                <c:pt idx="907">
                  <c:v>4.1399999999999997</c:v>
                </c:pt>
                <c:pt idx="908">
                  <c:v>4.0599999999999996</c:v>
                </c:pt>
                <c:pt idx="909">
                  <c:v>4.1900000000000004</c:v>
                </c:pt>
                <c:pt idx="910">
                  <c:v>4.24</c:v>
                </c:pt>
                <c:pt idx="911">
                  <c:v>4.24</c:v>
                </c:pt>
                <c:pt idx="912">
                  <c:v>4.34</c:v>
                </c:pt>
                <c:pt idx="913">
                  <c:v>4.47</c:v>
                </c:pt>
                <c:pt idx="914">
                  <c:v>4.38</c:v>
                </c:pt>
                <c:pt idx="915">
                  <c:v>4.3600000000000003</c:v>
                </c:pt>
                <c:pt idx="916">
                  <c:v>4.5199999999999996</c:v>
                </c:pt>
                <c:pt idx="917">
                  <c:v>4.59</c:v>
                </c:pt>
                <c:pt idx="918">
                  <c:v>4.59</c:v>
                </c:pt>
                <c:pt idx="919">
                  <c:v>4.59</c:v>
                </c:pt>
                <c:pt idx="920">
                  <c:v>4.46</c:v>
                </c:pt>
                <c:pt idx="921">
                  <c:v>4.3899999999999997</c:v>
                </c:pt>
                <c:pt idx="922">
                  <c:v>4.2699999999999996</c:v>
                </c:pt>
                <c:pt idx="923">
                  <c:v>4.33</c:v>
                </c:pt>
                <c:pt idx="924">
                  <c:v>4.3499999999999996</c:v>
                </c:pt>
                <c:pt idx="925">
                  <c:v>4.3600000000000003</c:v>
                </c:pt>
                <c:pt idx="926">
                  <c:v>4.3899999999999997</c:v>
                </c:pt>
                <c:pt idx="927">
                  <c:v>4.3899999999999997</c:v>
                </c:pt>
                <c:pt idx="928">
                  <c:v>4.3899999999999997</c:v>
                </c:pt>
                <c:pt idx="929">
                  <c:v>4.3600000000000003</c:v>
                </c:pt>
                <c:pt idx="930">
                  <c:v>4.2</c:v>
                </c:pt>
                <c:pt idx="931">
                  <c:v>4.2</c:v>
                </c:pt>
                <c:pt idx="932">
                  <c:v>4.2</c:v>
                </c:pt>
                <c:pt idx="933">
                  <c:v>4.13</c:v>
                </c:pt>
                <c:pt idx="934">
                  <c:v>4.3099999999999996</c:v>
                </c:pt>
                <c:pt idx="935">
                  <c:v>4.3099999999999996</c:v>
                </c:pt>
                <c:pt idx="936">
                  <c:v>4.32</c:v>
                </c:pt>
                <c:pt idx="937">
                  <c:v>4.33</c:v>
                </c:pt>
                <c:pt idx="938">
                  <c:v>4.37</c:v>
                </c:pt>
                <c:pt idx="939">
                  <c:v>4.24</c:v>
                </c:pt>
                <c:pt idx="940">
                  <c:v>4.29</c:v>
                </c:pt>
                <c:pt idx="941">
                  <c:v>4.28</c:v>
                </c:pt>
                <c:pt idx="942">
                  <c:v>4.26</c:v>
                </c:pt>
                <c:pt idx="943">
                  <c:v>4.3899999999999997</c:v>
                </c:pt>
                <c:pt idx="944">
                  <c:v>4.38</c:v>
                </c:pt>
                <c:pt idx="945">
                  <c:v>4.28</c:v>
                </c:pt>
                <c:pt idx="946">
                  <c:v>4.3899999999999997</c:v>
                </c:pt>
                <c:pt idx="947">
                  <c:v>4.42</c:v>
                </c:pt>
                <c:pt idx="948">
                  <c:v>4.53</c:v>
                </c:pt>
                <c:pt idx="949">
                  <c:v>4.45</c:v>
                </c:pt>
                <c:pt idx="950">
                  <c:v>4.45</c:v>
                </c:pt>
                <c:pt idx="951">
                  <c:v>4.45</c:v>
                </c:pt>
                <c:pt idx="952">
                  <c:v>4.4400000000000004</c:v>
                </c:pt>
                <c:pt idx="953">
                  <c:v>4.4800000000000004</c:v>
                </c:pt>
                <c:pt idx="954">
                  <c:v>4.5999999999999996</c:v>
                </c:pt>
                <c:pt idx="955">
                  <c:v>4.53</c:v>
                </c:pt>
                <c:pt idx="956">
                  <c:v>4.54</c:v>
                </c:pt>
                <c:pt idx="957">
                  <c:v>4.47</c:v>
                </c:pt>
                <c:pt idx="958">
                  <c:v>4.63</c:v>
                </c:pt>
                <c:pt idx="959">
                  <c:v>4.55</c:v>
                </c:pt>
                <c:pt idx="960">
                  <c:v>4.57</c:v>
                </c:pt>
                <c:pt idx="961">
                  <c:v>4.5999999999999996</c:v>
                </c:pt>
                <c:pt idx="962">
                  <c:v>4.5999999999999996</c:v>
                </c:pt>
                <c:pt idx="963">
                  <c:v>4.49</c:v>
                </c:pt>
                <c:pt idx="964">
                  <c:v>4.59</c:v>
                </c:pt>
                <c:pt idx="965">
                  <c:v>4.53</c:v>
                </c:pt>
                <c:pt idx="966">
                  <c:v>4.54</c:v>
                </c:pt>
                <c:pt idx="967">
                  <c:v>4.54</c:v>
                </c:pt>
                <c:pt idx="968">
                  <c:v>4.53</c:v>
                </c:pt>
                <c:pt idx="969">
                  <c:v>4.5</c:v>
                </c:pt>
                <c:pt idx="970">
                  <c:v>4.49</c:v>
                </c:pt>
                <c:pt idx="971">
                  <c:v>4.5599999999999996</c:v>
                </c:pt>
                <c:pt idx="972">
                  <c:v>4.5199999999999996</c:v>
                </c:pt>
                <c:pt idx="973">
                  <c:v>4.54</c:v>
                </c:pt>
                <c:pt idx="974">
                  <c:v>4.46</c:v>
                </c:pt>
                <c:pt idx="975">
                  <c:v>4.47</c:v>
                </c:pt>
                <c:pt idx="976">
                  <c:v>4.3899999999999997</c:v>
                </c:pt>
                <c:pt idx="977">
                  <c:v>4.47</c:v>
                </c:pt>
                <c:pt idx="978">
                  <c:v>4.4400000000000004</c:v>
                </c:pt>
                <c:pt idx="979">
                  <c:v>4.54</c:v>
                </c:pt>
                <c:pt idx="980">
                  <c:v>4.38</c:v>
                </c:pt>
                <c:pt idx="981">
                  <c:v>4.3899999999999997</c:v>
                </c:pt>
                <c:pt idx="982">
                  <c:v>4.3</c:v>
                </c:pt>
                <c:pt idx="983">
                  <c:v>4.34</c:v>
                </c:pt>
                <c:pt idx="984">
                  <c:v>4.3099999999999996</c:v>
                </c:pt>
                <c:pt idx="985">
                  <c:v>4.37</c:v>
                </c:pt>
                <c:pt idx="986">
                  <c:v>4.34</c:v>
                </c:pt>
                <c:pt idx="987">
                  <c:v>4.3499999999999996</c:v>
                </c:pt>
                <c:pt idx="988">
                  <c:v>4.3600000000000003</c:v>
                </c:pt>
                <c:pt idx="989">
                  <c:v>4.3</c:v>
                </c:pt>
                <c:pt idx="990">
                  <c:v>4.3</c:v>
                </c:pt>
                <c:pt idx="991">
                  <c:v>4.26</c:v>
                </c:pt>
                <c:pt idx="992">
                  <c:v>4.33</c:v>
                </c:pt>
                <c:pt idx="993">
                  <c:v>4.25</c:v>
                </c:pt>
                <c:pt idx="994">
                  <c:v>4.34</c:v>
                </c:pt>
                <c:pt idx="995">
                  <c:v>4.42</c:v>
                </c:pt>
                <c:pt idx="996">
                  <c:v>4.41</c:v>
                </c:pt>
                <c:pt idx="997">
                  <c:v>4.4000000000000004</c:v>
                </c:pt>
                <c:pt idx="998">
                  <c:v>4.41</c:v>
                </c:pt>
                <c:pt idx="999">
                  <c:v>4.45</c:v>
                </c:pt>
                <c:pt idx="1000">
                  <c:v>4.43</c:v>
                </c:pt>
                <c:pt idx="1001">
                  <c:v>4.4400000000000004</c:v>
                </c:pt>
                <c:pt idx="1002">
                  <c:v>4.53</c:v>
                </c:pt>
                <c:pt idx="1003">
                  <c:v>4.53</c:v>
                </c:pt>
                <c:pt idx="1004">
                  <c:v>4.53</c:v>
                </c:pt>
                <c:pt idx="1005">
                  <c:v>4.4800000000000004</c:v>
                </c:pt>
                <c:pt idx="1006">
                  <c:v>4.45</c:v>
                </c:pt>
                <c:pt idx="1007">
                  <c:v>4.38</c:v>
                </c:pt>
                <c:pt idx="1008">
                  <c:v>4.34</c:v>
                </c:pt>
                <c:pt idx="1009">
                  <c:v>4.3</c:v>
                </c:pt>
                <c:pt idx="1010">
                  <c:v>4.28</c:v>
                </c:pt>
                <c:pt idx="1011">
                  <c:v>4.2699999999999996</c:v>
                </c:pt>
                <c:pt idx="1012">
                  <c:v>4.34</c:v>
                </c:pt>
                <c:pt idx="1013">
                  <c:v>4.3899999999999997</c:v>
                </c:pt>
                <c:pt idx="1014">
                  <c:v>4.5</c:v>
                </c:pt>
                <c:pt idx="1015">
                  <c:v>4.3499999999999996</c:v>
                </c:pt>
                <c:pt idx="1016">
                  <c:v>4.3499999999999996</c:v>
                </c:pt>
                <c:pt idx="1017">
                  <c:v>4.3499999999999996</c:v>
                </c:pt>
                <c:pt idx="1018">
                  <c:v>4.3499999999999996</c:v>
                </c:pt>
                <c:pt idx="1019">
                  <c:v>4.45</c:v>
                </c:pt>
                <c:pt idx="1020">
                  <c:v>4.3499999999999996</c:v>
                </c:pt>
                <c:pt idx="1021">
                  <c:v>4.3899999999999997</c:v>
                </c:pt>
                <c:pt idx="1022">
                  <c:v>4.3899999999999997</c:v>
                </c:pt>
                <c:pt idx="1023">
                  <c:v>4.3899999999999997</c:v>
                </c:pt>
                <c:pt idx="1024">
                  <c:v>4.3899999999999997</c:v>
                </c:pt>
                <c:pt idx="1025">
                  <c:v>4.29</c:v>
                </c:pt>
                <c:pt idx="1026">
                  <c:v>4.28</c:v>
                </c:pt>
                <c:pt idx="1027">
                  <c:v>4.3</c:v>
                </c:pt>
                <c:pt idx="1028">
                  <c:v>4.3600000000000003</c:v>
                </c:pt>
                <c:pt idx="1029">
                  <c:v>4.42</c:v>
                </c:pt>
                <c:pt idx="1030">
                  <c:v>4.49</c:v>
                </c:pt>
                <c:pt idx="1031">
                  <c:v>4.49</c:v>
                </c:pt>
                <c:pt idx="1032">
                  <c:v>4.5</c:v>
                </c:pt>
                <c:pt idx="1033">
                  <c:v>4.4800000000000004</c:v>
                </c:pt>
                <c:pt idx="1034">
                  <c:v>4.46</c:v>
                </c:pt>
                <c:pt idx="1035">
                  <c:v>4.4000000000000004</c:v>
                </c:pt>
                <c:pt idx="1036">
                  <c:v>4.51</c:v>
                </c:pt>
                <c:pt idx="1037">
                  <c:v>4.42</c:v>
                </c:pt>
                <c:pt idx="1038">
                  <c:v>4.43</c:v>
                </c:pt>
                <c:pt idx="1039">
                  <c:v>4.4000000000000004</c:v>
                </c:pt>
                <c:pt idx="1040">
                  <c:v>4.3099999999999996</c:v>
                </c:pt>
                <c:pt idx="1041">
                  <c:v>4.4000000000000004</c:v>
                </c:pt>
                <c:pt idx="1042">
                  <c:v>4.4000000000000004</c:v>
                </c:pt>
                <c:pt idx="1043">
                  <c:v>4.34</c:v>
                </c:pt>
                <c:pt idx="1044">
                  <c:v>4.3899999999999997</c:v>
                </c:pt>
                <c:pt idx="1045">
                  <c:v>4.3899999999999997</c:v>
                </c:pt>
                <c:pt idx="1046">
                  <c:v>4.3899999999999997</c:v>
                </c:pt>
                <c:pt idx="1047">
                  <c:v>4.4000000000000004</c:v>
                </c:pt>
                <c:pt idx="1048">
                  <c:v>4.3600000000000003</c:v>
                </c:pt>
                <c:pt idx="1049">
                  <c:v>4.3899999999999997</c:v>
                </c:pt>
                <c:pt idx="1050">
                  <c:v>4.3899999999999997</c:v>
                </c:pt>
                <c:pt idx="1051">
                  <c:v>4.4000000000000004</c:v>
                </c:pt>
                <c:pt idx="1052">
                  <c:v>4.37</c:v>
                </c:pt>
                <c:pt idx="1053">
                  <c:v>4.3899999999999997</c:v>
                </c:pt>
                <c:pt idx="1054">
                  <c:v>4.4000000000000004</c:v>
                </c:pt>
                <c:pt idx="1055">
                  <c:v>4.3600000000000003</c:v>
                </c:pt>
                <c:pt idx="1056">
                  <c:v>4.37</c:v>
                </c:pt>
                <c:pt idx="1057">
                  <c:v>4.28</c:v>
                </c:pt>
                <c:pt idx="1058">
                  <c:v>4.28</c:v>
                </c:pt>
                <c:pt idx="1059">
                  <c:v>4.3</c:v>
                </c:pt>
                <c:pt idx="1060">
                  <c:v>4.4000000000000004</c:v>
                </c:pt>
                <c:pt idx="1061">
                  <c:v>4.45</c:v>
                </c:pt>
                <c:pt idx="1062">
                  <c:v>4.4400000000000004</c:v>
                </c:pt>
                <c:pt idx="1063">
                  <c:v>4.3899999999999997</c:v>
                </c:pt>
                <c:pt idx="1064">
                  <c:v>4.41</c:v>
                </c:pt>
                <c:pt idx="1065">
                  <c:v>4.43</c:v>
                </c:pt>
                <c:pt idx="1066">
                  <c:v>4.5</c:v>
                </c:pt>
                <c:pt idx="1067">
                  <c:v>4.58</c:v>
                </c:pt>
                <c:pt idx="1068">
                  <c:v>4.5199999999999996</c:v>
                </c:pt>
                <c:pt idx="1069">
                  <c:v>4.51</c:v>
                </c:pt>
                <c:pt idx="1070">
                  <c:v>4.5</c:v>
                </c:pt>
                <c:pt idx="1071">
                  <c:v>4.45</c:v>
                </c:pt>
                <c:pt idx="1072">
                  <c:v>4.37</c:v>
                </c:pt>
                <c:pt idx="1073">
                  <c:v>4.6100000000000003</c:v>
                </c:pt>
                <c:pt idx="1074">
                  <c:v>4.51</c:v>
                </c:pt>
                <c:pt idx="1075">
                  <c:v>4.7</c:v>
                </c:pt>
                <c:pt idx="1076">
                  <c:v>4.57</c:v>
                </c:pt>
                <c:pt idx="1077">
                  <c:v>4.63</c:v>
                </c:pt>
                <c:pt idx="1078">
                  <c:v>4.51</c:v>
                </c:pt>
                <c:pt idx="1079">
                  <c:v>4.5</c:v>
                </c:pt>
                <c:pt idx="1080">
                  <c:v>4.7</c:v>
                </c:pt>
                <c:pt idx="1081">
                  <c:v>4.59</c:v>
                </c:pt>
                <c:pt idx="1082">
                  <c:v>4.55</c:v>
                </c:pt>
                <c:pt idx="1083">
                  <c:v>4.5999999999999996</c:v>
                </c:pt>
                <c:pt idx="1084">
                  <c:v>4.53</c:v>
                </c:pt>
                <c:pt idx="1085">
                  <c:v>4.75</c:v>
                </c:pt>
                <c:pt idx="1086">
                  <c:v>4.66</c:v>
                </c:pt>
                <c:pt idx="1087">
                  <c:v>4.66</c:v>
                </c:pt>
                <c:pt idx="1088">
                  <c:v>4.7</c:v>
                </c:pt>
                <c:pt idx="1089">
                  <c:v>4.8499999999999996</c:v>
                </c:pt>
                <c:pt idx="1090">
                  <c:v>4.91</c:v>
                </c:pt>
                <c:pt idx="1091">
                  <c:v>4.79</c:v>
                </c:pt>
                <c:pt idx="1092">
                  <c:v>4.7300000000000004</c:v>
                </c:pt>
                <c:pt idx="1093">
                  <c:v>4.7699999999999996</c:v>
                </c:pt>
                <c:pt idx="1094">
                  <c:v>4.78</c:v>
                </c:pt>
                <c:pt idx="1095">
                  <c:v>4.79</c:v>
                </c:pt>
                <c:pt idx="1096">
                  <c:v>4.71</c:v>
                </c:pt>
                <c:pt idx="1097">
                  <c:v>4.8499999999999996</c:v>
                </c:pt>
                <c:pt idx="1098">
                  <c:v>4.8099999999999996</c:v>
                </c:pt>
                <c:pt idx="1099">
                  <c:v>4.74</c:v>
                </c:pt>
                <c:pt idx="1100">
                  <c:v>4.7300000000000004</c:v>
                </c:pt>
                <c:pt idx="1101">
                  <c:v>4.62</c:v>
                </c:pt>
                <c:pt idx="1102">
                  <c:v>4.76</c:v>
                </c:pt>
                <c:pt idx="1103">
                  <c:v>4.8</c:v>
                </c:pt>
                <c:pt idx="1104">
                  <c:v>4.7</c:v>
                </c:pt>
                <c:pt idx="1105">
                  <c:v>4.66</c:v>
                </c:pt>
                <c:pt idx="1106">
                  <c:v>4.66</c:v>
                </c:pt>
                <c:pt idx="1107">
                  <c:v>4.6900000000000004</c:v>
                </c:pt>
                <c:pt idx="1108">
                  <c:v>4.75</c:v>
                </c:pt>
                <c:pt idx="1109">
                  <c:v>4.68</c:v>
                </c:pt>
                <c:pt idx="1110">
                  <c:v>4.7</c:v>
                </c:pt>
                <c:pt idx="1111">
                  <c:v>4.58</c:v>
                </c:pt>
                <c:pt idx="1112">
                  <c:v>4.49</c:v>
                </c:pt>
                <c:pt idx="1113">
                  <c:v>4.57</c:v>
                </c:pt>
                <c:pt idx="1114">
                  <c:v>4.5</c:v>
                </c:pt>
                <c:pt idx="1115">
                  <c:v>4.53</c:v>
                </c:pt>
                <c:pt idx="1116">
                  <c:v>4.58</c:v>
                </c:pt>
                <c:pt idx="1117">
                  <c:v>4.68</c:v>
                </c:pt>
                <c:pt idx="1118">
                  <c:v>4.7</c:v>
                </c:pt>
                <c:pt idx="1119">
                  <c:v>4.72</c:v>
                </c:pt>
                <c:pt idx="1120">
                  <c:v>4.63</c:v>
                </c:pt>
                <c:pt idx="1121">
                  <c:v>4.7300000000000004</c:v>
                </c:pt>
                <c:pt idx="1122">
                  <c:v>4.83</c:v>
                </c:pt>
                <c:pt idx="1123">
                  <c:v>4.7699999999999996</c:v>
                </c:pt>
                <c:pt idx="1124">
                  <c:v>4.67</c:v>
                </c:pt>
                <c:pt idx="1125">
                  <c:v>4.75</c:v>
                </c:pt>
                <c:pt idx="1126">
                  <c:v>4.7</c:v>
                </c:pt>
                <c:pt idx="1127">
                  <c:v>4.5999999999999996</c:v>
                </c:pt>
                <c:pt idx="1128">
                  <c:v>4.59</c:v>
                </c:pt>
                <c:pt idx="1129">
                  <c:v>4.68</c:v>
                </c:pt>
                <c:pt idx="1130">
                  <c:v>4.71</c:v>
                </c:pt>
                <c:pt idx="1131">
                  <c:v>4.75</c:v>
                </c:pt>
                <c:pt idx="1132">
                  <c:v>4.7</c:v>
                </c:pt>
                <c:pt idx="1133">
                  <c:v>4.6399999999999997</c:v>
                </c:pt>
                <c:pt idx="1134">
                  <c:v>4.6100000000000003</c:v>
                </c:pt>
                <c:pt idx="1135">
                  <c:v>4.7</c:v>
                </c:pt>
                <c:pt idx="1136">
                  <c:v>4.7</c:v>
                </c:pt>
                <c:pt idx="1137">
                  <c:v>4.6500000000000004</c:v>
                </c:pt>
                <c:pt idx="1138">
                  <c:v>4.5999999999999996</c:v>
                </c:pt>
                <c:pt idx="1139">
                  <c:v>4.5599999999999996</c:v>
                </c:pt>
                <c:pt idx="1140">
                  <c:v>4.54</c:v>
                </c:pt>
                <c:pt idx="1141">
                  <c:v>4.55</c:v>
                </c:pt>
                <c:pt idx="1142">
                  <c:v>4.57</c:v>
                </c:pt>
                <c:pt idx="1143">
                  <c:v>4.57</c:v>
                </c:pt>
                <c:pt idx="1144">
                  <c:v>4.58</c:v>
                </c:pt>
                <c:pt idx="1145">
                  <c:v>4.58</c:v>
                </c:pt>
                <c:pt idx="1146">
                  <c:v>4.58</c:v>
                </c:pt>
                <c:pt idx="1147">
                  <c:v>4.62</c:v>
                </c:pt>
                <c:pt idx="1148">
                  <c:v>4.6399999999999997</c:v>
                </c:pt>
                <c:pt idx="1149">
                  <c:v>4.7300000000000004</c:v>
                </c:pt>
                <c:pt idx="1150">
                  <c:v>4.75</c:v>
                </c:pt>
                <c:pt idx="1151">
                  <c:v>4.8499999999999996</c:v>
                </c:pt>
                <c:pt idx="1152">
                  <c:v>4.8499999999999996</c:v>
                </c:pt>
                <c:pt idx="1153">
                  <c:v>4.82</c:v>
                </c:pt>
                <c:pt idx="1154">
                  <c:v>4.79</c:v>
                </c:pt>
                <c:pt idx="1155">
                  <c:v>4.7300000000000004</c:v>
                </c:pt>
                <c:pt idx="1156">
                  <c:v>4.74</c:v>
                </c:pt>
                <c:pt idx="1157">
                  <c:v>4.74</c:v>
                </c:pt>
                <c:pt idx="1158">
                  <c:v>4.83</c:v>
                </c:pt>
                <c:pt idx="1159">
                  <c:v>4.79</c:v>
                </c:pt>
                <c:pt idx="1160">
                  <c:v>4.8099999999999996</c:v>
                </c:pt>
                <c:pt idx="1161">
                  <c:v>4.9000000000000004</c:v>
                </c:pt>
                <c:pt idx="1162">
                  <c:v>4.97</c:v>
                </c:pt>
                <c:pt idx="1163">
                  <c:v>5.05</c:v>
                </c:pt>
                <c:pt idx="1164">
                  <c:v>5.0599999999999996</c:v>
                </c:pt>
                <c:pt idx="1165">
                  <c:v>5.04</c:v>
                </c:pt>
                <c:pt idx="1166">
                  <c:v>5.04</c:v>
                </c:pt>
                <c:pt idx="1167">
                  <c:v>5.05</c:v>
                </c:pt>
                <c:pt idx="1168">
                  <c:v>5</c:v>
                </c:pt>
                <c:pt idx="1169">
                  <c:v>5.0599999999999996</c:v>
                </c:pt>
                <c:pt idx="1170">
                  <c:v>5.0599999999999996</c:v>
                </c:pt>
                <c:pt idx="1171">
                  <c:v>5.0599999999999996</c:v>
                </c:pt>
                <c:pt idx="1172">
                  <c:v>5.07</c:v>
                </c:pt>
                <c:pt idx="1173">
                  <c:v>5.04</c:v>
                </c:pt>
                <c:pt idx="1174">
                  <c:v>5.05</c:v>
                </c:pt>
                <c:pt idx="1175">
                  <c:v>5.09</c:v>
                </c:pt>
                <c:pt idx="1176">
                  <c:v>5.25</c:v>
                </c:pt>
                <c:pt idx="1177">
                  <c:v>5.38</c:v>
                </c:pt>
                <c:pt idx="1178">
                  <c:v>5.2</c:v>
                </c:pt>
                <c:pt idx="1179">
                  <c:v>5.4</c:v>
                </c:pt>
                <c:pt idx="1180">
                  <c:v>5.47</c:v>
                </c:pt>
                <c:pt idx="1181">
                  <c:v>5.28</c:v>
                </c:pt>
                <c:pt idx="1182">
                  <c:v>5.25</c:v>
                </c:pt>
                <c:pt idx="1183">
                  <c:v>5.25</c:v>
                </c:pt>
                <c:pt idx="1184">
                  <c:v>5.29</c:v>
                </c:pt>
                <c:pt idx="1185">
                  <c:v>5.38</c:v>
                </c:pt>
                <c:pt idx="1186">
                  <c:v>5.29</c:v>
                </c:pt>
                <c:pt idx="1187">
                  <c:v>5.52</c:v>
                </c:pt>
                <c:pt idx="1188">
                  <c:v>5.44</c:v>
                </c:pt>
                <c:pt idx="1189">
                  <c:v>5.4</c:v>
                </c:pt>
                <c:pt idx="1190">
                  <c:v>5.35</c:v>
                </c:pt>
                <c:pt idx="1191">
                  <c:v>5.27</c:v>
                </c:pt>
                <c:pt idx="1192">
                  <c:v>5.25</c:v>
                </c:pt>
                <c:pt idx="1193">
                  <c:v>5.35</c:v>
                </c:pt>
                <c:pt idx="1194">
                  <c:v>5.35</c:v>
                </c:pt>
                <c:pt idx="1195">
                  <c:v>5.42</c:v>
                </c:pt>
                <c:pt idx="1196">
                  <c:v>5.47</c:v>
                </c:pt>
                <c:pt idx="1197">
                  <c:v>5.54</c:v>
                </c:pt>
                <c:pt idx="1198">
                  <c:v>5.68</c:v>
                </c:pt>
                <c:pt idx="1199">
                  <c:v>5.5</c:v>
                </c:pt>
                <c:pt idx="1200">
                  <c:v>5.45</c:v>
                </c:pt>
                <c:pt idx="1201">
                  <c:v>5.57</c:v>
                </c:pt>
                <c:pt idx="1202">
                  <c:v>5.65</c:v>
                </c:pt>
                <c:pt idx="1203">
                  <c:v>5.75</c:v>
                </c:pt>
                <c:pt idx="1204">
                  <c:v>5.7</c:v>
                </c:pt>
                <c:pt idx="1205">
                  <c:v>5.7</c:v>
                </c:pt>
                <c:pt idx="1206">
                  <c:v>5.7</c:v>
                </c:pt>
                <c:pt idx="1207">
                  <c:v>5.56</c:v>
                </c:pt>
                <c:pt idx="1208">
                  <c:v>5.52</c:v>
                </c:pt>
                <c:pt idx="1209">
                  <c:v>5.5</c:v>
                </c:pt>
                <c:pt idx="1210">
                  <c:v>5.49</c:v>
                </c:pt>
                <c:pt idx="1211">
                  <c:v>5.48</c:v>
                </c:pt>
                <c:pt idx="1212">
                  <c:v>5.49</c:v>
                </c:pt>
                <c:pt idx="1213">
                  <c:v>5.49</c:v>
                </c:pt>
                <c:pt idx="1214">
                  <c:v>5.55</c:v>
                </c:pt>
                <c:pt idx="1215">
                  <c:v>5.68</c:v>
                </c:pt>
                <c:pt idx="1216">
                  <c:v>5.63</c:v>
                </c:pt>
                <c:pt idx="1217">
                  <c:v>5.5</c:v>
                </c:pt>
                <c:pt idx="1218">
                  <c:v>5.56</c:v>
                </c:pt>
                <c:pt idx="1219">
                  <c:v>5.65</c:v>
                </c:pt>
                <c:pt idx="1220">
                  <c:v>5.59</c:v>
                </c:pt>
                <c:pt idx="1221">
                  <c:v>5.98</c:v>
                </c:pt>
                <c:pt idx="1222">
                  <c:v>5.85</c:v>
                </c:pt>
                <c:pt idx="1223">
                  <c:v>5.97</c:v>
                </c:pt>
                <c:pt idx="1224">
                  <c:v>6.02</c:v>
                </c:pt>
                <c:pt idx="1225">
                  <c:v>5.83</c:v>
                </c:pt>
                <c:pt idx="1226">
                  <c:v>5.87</c:v>
                </c:pt>
                <c:pt idx="1227">
                  <c:v>5.99</c:v>
                </c:pt>
                <c:pt idx="1228">
                  <c:v>5.86</c:v>
                </c:pt>
                <c:pt idx="1229">
                  <c:v>5.76</c:v>
                </c:pt>
                <c:pt idx="1230">
                  <c:v>5.78</c:v>
                </c:pt>
                <c:pt idx="1231">
                  <c:v>5.76</c:v>
                </c:pt>
                <c:pt idx="1232">
                  <c:v>5.74</c:v>
                </c:pt>
                <c:pt idx="1233">
                  <c:v>5.9</c:v>
                </c:pt>
                <c:pt idx="1234">
                  <c:v>5.8</c:v>
                </c:pt>
                <c:pt idx="1235">
                  <c:v>5.8</c:v>
                </c:pt>
                <c:pt idx="1236">
                  <c:v>5.9292179999999997</c:v>
                </c:pt>
                <c:pt idx="1237">
                  <c:v>5.8698259999999998</c:v>
                </c:pt>
                <c:pt idx="1238">
                  <c:v>5.8896240000000004</c:v>
                </c:pt>
                <c:pt idx="1239">
                  <c:v>6.1370870000000002</c:v>
                </c:pt>
                <c:pt idx="1240">
                  <c:v>5.9589129999999999</c:v>
                </c:pt>
                <c:pt idx="1241">
                  <c:v>6.048</c:v>
                </c:pt>
                <c:pt idx="1242">
                  <c:v>5.61</c:v>
                </c:pt>
                <c:pt idx="1243">
                  <c:v>5.73</c:v>
                </c:pt>
                <c:pt idx="1244">
                  <c:v>5.7</c:v>
                </c:pt>
                <c:pt idx="1245">
                  <c:v>5.82</c:v>
                </c:pt>
                <c:pt idx="1246">
                  <c:v>5.78</c:v>
                </c:pt>
                <c:pt idx="1247">
                  <c:v>5.62</c:v>
                </c:pt>
                <c:pt idx="1248">
                  <c:v>5.62</c:v>
                </c:pt>
                <c:pt idx="1249">
                  <c:v>5.7</c:v>
                </c:pt>
                <c:pt idx="1250">
                  <c:v>5.7</c:v>
                </c:pt>
                <c:pt idx="1251">
                  <c:v>5.63</c:v>
                </c:pt>
                <c:pt idx="1252">
                  <c:v>5.85</c:v>
                </c:pt>
                <c:pt idx="1253">
                  <c:v>5.75</c:v>
                </c:pt>
                <c:pt idx="1254">
                  <c:v>5.65</c:v>
                </c:pt>
                <c:pt idx="1255">
                  <c:v>5.66</c:v>
                </c:pt>
                <c:pt idx="1256">
                  <c:v>5.59</c:v>
                </c:pt>
                <c:pt idx="1257">
                  <c:v>5.5</c:v>
                </c:pt>
                <c:pt idx="1258">
                  <c:v>5.56</c:v>
                </c:pt>
                <c:pt idx="1259">
                  <c:v>5.83</c:v>
                </c:pt>
                <c:pt idx="1260">
                  <c:v>5.59</c:v>
                </c:pt>
                <c:pt idx="1261">
                  <c:v>5.58</c:v>
                </c:pt>
                <c:pt idx="1262">
                  <c:v>5.5</c:v>
                </c:pt>
                <c:pt idx="1263">
                  <c:v>5.63</c:v>
                </c:pt>
                <c:pt idx="1264">
                  <c:v>5.62</c:v>
                </c:pt>
                <c:pt idx="1265">
                  <c:v>5.66</c:v>
                </c:pt>
                <c:pt idx="1266">
                  <c:v>5.76</c:v>
                </c:pt>
                <c:pt idx="1267">
                  <c:v>5.66</c:v>
                </c:pt>
                <c:pt idx="1268">
                  <c:v>5.61</c:v>
                </c:pt>
                <c:pt idx="1269">
                  <c:v>5.65</c:v>
                </c:pt>
                <c:pt idx="1270">
                  <c:v>5.67</c:v>
                </c:pt>
                <c:pt idx="1271">
                  <c:v>5.7</c:v>
                </c:pt>
                <c:pt idx="1272">
                  <c:v>5.74</c:v>
                </c:pt>
                <c:pt idx="1273">
                  <c:v>5.76</c:v>
                </c:pt>
                <c:pt idx="1274">
                  <c:v>5.75</c:v>
                </c:pt>
                <c:pt idx="1275">
                  <c:v>5.82</c:v>
                </c:pt>
                <c:pt idx="1276">
                  <c:v>5.88</c:v>
                </c:pt>
                <c:pt idx="1277">
                  <c:v>5.98</c:v>
                </c:pt>
                <c:pt idx="1278">
                  <c:v>6.05</c:v>
                </c:pt>
                <c:pt idx="1279">
                  <c:v>6.13</c:v>
                </c:pt>
                <c:pt idx="1280">
                  <c:v>6.1</c:v>
                </c:pt>
                <c:pt idx="1281">
                  <c:v>6.11</c:v>
                </c:pt>
                <c:pt idx="1282">
                  <c:v>5.99</c:v>
                </c:pt>
                <c:pt idx="1283">
                  <c:v>6</c:v>
                </c:pt>
                <c:pt idx="1284">
                  <c:v>6.1</c:v>
                </c:pt>
                <c:pt idx="1285">
                  <c:v>6.06</c:v>
                </c:pt>
                <c:pt idx="1286">
                  <c:v>6.1</c:v>
                </c:pt>
                <c:pt idx="1287">
                  <c:v>6.05</c:v>
                </c:pt>
                <c:pt idx="1288">
                  <c:v>6.05</c:v>
                </c:pt>
                <c:pt idx="1289">
                  <c:v>5.99</c:v>
                </c:pt>
                <c:pt idx="1290">
                  <c:v>5.92</c:v>
                </c:pt>
                <c:pt idx="1291">
                  <c:v>5.87</c:v>
                </c:pt>
                <c:pt idx="1292">
                  <c:v>5.81</c:v>
                </c:pt>
                <c:pt idx="1293">
                  <c:v>6</c:v>
                </c:pt>
                <c:pt idx="1294">
                  <c:v>6.06</c:v>
                </c:pt>
                <c:pt idx="1295">
                  <c:v>6.06</c:v>
                </c:pt>
                <c:pt idx="1296">
                  <c:v>6.18</c:v>
                </c:pt>
                <c:pt idx="1297">
                  <c:v>6.14</c:v>
                </c:pt>
                <c:pt idx="1298">
                  <c:v>6.03</c:v>
                </c:pt>
                <c:pt idx="1299">
                  <c:v>6.12</c:v>
                </c:pt>
                <c:pt idx="1300">
                  <c:v>6</c:v>
                </c:pt>
                <c:pt idx="1301">
                  <c:v>6.05</c:v>
                </c:pt>
                <c:pt idx="1302">
                  <c:v>5.82</c:v>
                </c:pt>
                <c:pt idx="1303">
                  <c:v>5.63</c:v>
                </c:pt>
                <c:pt idx="1304">
                  <c:v>5.8</c:v>
                </c:pt>
                <c:pt idx="1305">
                  <c:v>5.87</c:v>
                </c:pt>
                <c:pt idx="1306">
                  <c:v>5.82</c:v>
                </c:pt>
                <c:pt idx="1307">
                  <c:v>5.96</c:v>
                </c:pt>
                <c:pt idx="1308">
                  <c:v>5.95</c:v>
                </c:pt>
                <c:pt idx="1309">
                  <c:v>5.86</c:v>
                </c:pt>
                <c:pt idx="1310">
                  <c:v>5.9</c:v>
                </c:pt>
                <c:pt idx="1311">
                  <c:v>5.9</c:v>
                </c:pt>
                <c:pt idx="1312">
                  <c:v>5.75</c:v>
                </c:pt>
                <c:pt idx="1313">
                  <c:v>5.68</c:v>
                </c:pt>
                <c:pt idx="1314">
                  <c:v>5.82</c:v>
                </c:pt>
                <c:pt idx="1315">
                  <c:v>5.7</c:v>
                </c:pt>
                <c:pt idx="1316">
                  <c:v>5.61</c:v>
                </c:pt>
                <c:pt idx="1317">
                  <c:v>5.69</c:v>
                </c:pt>
                <c:pt idx="1318">
                  <c:v>5.6</c:v>
                </c:pt>
                <c:pt idx="1319">
                  <c:v>5.53</c:v>
                </c:pt>
                <c:pt idx="1320">
                  <c:v>5.42</c:v>
                </c:pt>
                <c:pt idx="1321">
                  <c:v>5.42</c:v>
                </c:pt>
                <c:pt idx="1322">
                  <c:v>5.32</c:v>
                </c:pt>
                <c:pt idx="1323">
                  <c:v>5.38</c:v>
                </c:pt>
                <c:pt idx="1324">
                  <c:v>5.3</c:v>
                </c:pt>
                <c:pt idx="1325">
                  <c:v>5.47</c:v>
                </c:pt>
                <c:pt idx="1326">
                  <c:v>5.5</c:v>
                </c:pt>
                <c:pt idx="1327">
                  <c:v>5.39</c:v>
                </c:pt>
                <c:pt idx="1328">
                  <c:v>5.38</c:v>
                </c:pt>
                <c:pt idx="1329">
                  <c:v>5.47</c:v>
                </c:pt>
                <c:pt idx="1330">
                  <c:v>5.36</c:v>
                </c:pt>
                <c:pt idx="1331">
                  <c:v>5.27</c:v>
                </c:pt>
                <c:pt idx="1332">
                  <c:v>5.27</c:v>
                </c:pt>
                <c:pt idx="1333">
                  <c:v>5.26</c:v>
                </c:pt>
                <c:pt idx="1334">
                  <c:v>5.37</c:v>
                </c:pt>
                <c:pt idx="1335">
                  <c:v>5.32</c:v>
                </c:pt>
                <c:pt idx="1336">
                  <c:v>5.24</c:v>
                </c:pt>
                <c:pt idx="1337">
                  <c:v>5.23</c:v>
                </c:pt>
                <c:pt idx="1338">
                  <c:v>5.12</c:v>
                </c:pt>
                <c:pt idx="1339">
                  <c:v>5</c:v>
                </c:pt>
                <c:pt idx="1340">
                  <c:v>5.13</c:v>
                </c:pt>
                <c:pt idx="1341">
                  <c:v>5.13</c:v>
                </c:pt>
                <c:pt idx="1342">
                  <c:v>5.0199999999999996</c:v>
                </c:pt>
                <c:pt idx="1343">
                  <c:v>5.1100000000000003</c:v>
                </c:pt>
                <c:pt idx="1344">
                  <c:v>5.03</c:v>
                </c:pt>
                <c:pt idx="1345">
                  <c:v>5</c:v>
                </c:pt>
                <c:pt idx="1346">
                  <c:v>4.9800000000000004</c:v>
                </c:pt>
                <c:pt idx="1347">
                  <c:v>4.99</c:v>
                </c:pt>
                <c:pt idx="1348">
                  <c:v>5.05</c:v>
                </c:pt>
                <c:pt idx="1349">
                  <c:v>5.3</c:v>
                </c:pt>
                <c:pt idx="1350">
                  <c:v>5.18</c:v>
                </c:pt>
                <c:pt idx="1351">
                  <c:v>5.15</c:v>
                </c:pt>
                <c:pt idx="1352">
                  <c:v>5.05</c:v>
                </c:pt>
                <c:pt idx="1353">
                  <c:v>5.05</c:v>
                </c:pt>
                <c:pt idx="1354">
                  <c:v>4.9400000000000004</c:v>
                </c:pt>
                <c:pt idx="1355">
                  <c:v>5</c:v>
                </c:pt>
                <c:pt idx="1356">
                  <c:v>4.93</c:v>
                </c:pt>
                <c:pt idx="1357">
                  <c:v>4.9400000000000004</c:v>
                </c:pt>
                <c:pt idx="1358">
                  <c:v>4.93</c:v>
                </c:pt>
                <c:pt idx="1359">
                  <c:v>4.9000000000000004</c:v>
                </c:pt>
                <c:pt idx="1360">
                  <c:v>5.0599999999999996</c:v>
                </c:pt>
                <c:pt idx="1361">
                  <c:v>5.0999999999999996</c:v>
                </c:pt>
                <c:pt idx="1362">
                  <c:v>5.1100000000000003</c:v>
                </c:pt>
                <c:pt idx="1363">
                  <c:v>5.16</c:v>
                </c:pt>
                <c:pt idx="1364">
                  <c:v>5.12</c:v>
                </c:pt>
                <c:pt idx="1365">
                  <c:v>5.13</c:v>
                </c:pt>
                <c:pt idx="1366">
                  <c:v>5.09</c:v>
                </c:pt>
                <c:pt idx="1367">
                  <c:v>5</c:v>
                </c:pt>
                <c:pt idx="1368">
                  <c:v>5.13</c:v>
                </c:pt>
                <c:pt idx="1369">
                  <c:v>5.16</c:v>
                </c:pt>
                <c:pt idx="1370">
                  <c:v>5.26</c:v>
                </c:pt>
                <c:pt idx="1371">
                  <c:v>5.25</c:v>
                </c:pt>
                <c:pt idx="1372">
                  <c:v>5.29</c:v>
                </c:pt>
                <c:pt idx="1373">
                  <c:v>5.4</c:v>
                </c:pt>
                <c:pt idx="1374">
                  <c:v>5.64</c:v>
                </c:pt>
                <c:pt idx="1375">
                  <c:v>5.69</c:v>
                </c:pt>
                <c:pt idx="1376">
                  <c:v>5.65</c:v>
                </c:pt>
                <c:pt idx="1377">
                  <c:v>5.53</c:v>
                </c:pt>
                <c:pt idx="1378">
                  <c:v>5.39</c:v>
                </c:pt>
                <c:pt idx="1379">
                  <c:v>5.51</c:v>
                </c:pt>
                <c:pt idx="1380">
                  <c:v>5.55</c:v>
                </c:pt>
                <c:pt idx="1381">
                  <c:v>5.59</c:v>
                </c:pt>
                <c:pt idx="1382">
                  <c:v>5.55</c:v>
                </c:pt>
                <c:pt idx="1383">
                  <c:v>5.63</c:v>
                </c:pt>
                <c:pt idx="1384">
                  <c:v>5.58</c:v>
                </c:pt>
                <c:pt idx="1385">
                  <c:v>5.63</c:v>
                </c:pt>
                <c:pt idx="1386">
                  <c:v>5.78</c:v>
                </c:pt>
                <c:pt idx="1387">
                  <c:v>5.8</c:v>
                </c:pt>
                <c:pt idx="1388">
                  <c:v>5.65</c:v>
                </c:pt>
                <c:pt idx="1389">
                  <c:v>5.8</c:v>
                </c:pt>
                <c:pt idx="1390">
                  <c:v>5.78</c:v>
                </c:pt>
                <c:pt idx="1391">
                  <c:v>5.76</c:v>
                </c:pt>
                <c:pt idx="1392">
                  <c:v>5.57</c:v>
                </c:pt>
                <c:pt idx="1393">
                  <c:v>5.46</c:v>
                </c:pt>
                <c:pt idx="1394">
                  <c:v>5.46</c:v>
                </c:pt>
                <c:pt idx="1395">
                  <c:v>5.57</c:v>
                </c:pt>
                <c:pt idx="1396">
                  <c:v>5.49</c:v>
                </c:pt>
                <c:pt idx="1397">
                  <c:v>5.57</c:v>
                </c:pt>
                <c:pt idx="1398">
                  <c:v>5.36</c:v>
                </c:pt>
                <c:pt idx="1399">
                  <c:v>5.43</c:v>
                </c:pt>
                <c:pt idx="1400">
                  <c:v>5.51</c:v>
                </c:pt>
                <c:pt idx="1401">
                  <c:v>5.47</c:v>
                </c:pt>
                <c:pt idx="1402">
                  <c:v>5.58</c:v>
                </c:pt>
                <c:pt idx="1403">
                  <c:v>5.56</c:v>
                </c:pt>
                <c:pt idx="1404">
                  <c:v>5.55</c:v>
                </c:pt>
                <c:pt idx="1405">
                  <c:v>5.6</c:v>
                </c:pt>
                <c:pt idx="1406">
                  <c:v>5.51</c:v>
                </c:pt>
                <c:pt idx="1407">
                  <c:v>5.54</c:v>
                </c:pt>
                <c:pt idx="1408">
                  <c:v>5.44</c:v>
                </c:pt>
                <c:pt idx="1409">
                  <c:v>5.32</c:v>
                </c:pt>
                <c:pt idx="1410">
                  <c:v>5.45</c:v>
                </c:pt>
                <c:pt idx="1411">
                  <c:v>5.34</c:v>
                </c:pt>
                <c:pt idx="1412">
                  <c:v>5.25</c:v>
                </c:pt>
                <c:pt idx="1413">
                  <c:v>5.25</c:v>
                </c:pt>
                <c:pt idx="1414">
                  <c:v>5.26</c:v>
                </c:pt>
                <c:pt idx="1415">
                  <c:v>5.34</c:v>
                </c:pt>
                <c:pt idx="1416">
                  <c:v>5.38</c:v>
                </c:pt>
                <c:pt idx="1417">
                  <c:v>5.46</c:v>
                </c:pt>
                <c:pt idx="1418">
                  <c:v>5.5</c:v>
                </c:pt>
                <c:pt idx="1419">
                  <c:v>5.39</c:v>
                </c:pt>
                <c:pt idx="1420">
                  <c:v>5.37</c:v>
                </c:pt>
                <c:pt idx="1421">
                  <c:v>5.28</c:v>
                </c:pt>
                <c:pt idx="1422">
                  <c:v>5.16</c:v>
                </c:pt>
                <c:pt idx="1423">
                  <c:v>5.27</c:v>
                </c:pt>
                <c:pt idx="1424">
                  <c:v>5.27</c:v>
                </c:pt>
                <c:pt idx="1425">
                  <c:v>5.31</c:v>
                </c:pt>
                <c:pt idx="1426">
                  <c:v>5.2</c:v>
                </c:pt>
                <c:pt idx="1427">
                  <c:v>5.21</c:v>
                </c:pt>
                <c:pt idx="1428">
                  <c:v>5.09</c:v>
                </c:pt>
                <c:pt idx="1429">
                  <c:v>5.13</c:v>
                </c:pt>
                <c:pt idx="1430">
                  <c:v>5.15</c:v>
                </c:pt>
                <c:pt idx="1431">
                  <c:v>5.17</c:v>
                </c:pt>
                <c:pt idx="1432">
                  <c:v>5.3</c:v>
                </c:pt>
                <c:pt idx="1433">
                  <c:v>5.23</c:v>
                </c:pt>
                <c:pt idx="1434">
                  <c:v>5.27</c:v>
                </c:pt>
                <c:pt idx="1435">
                  <c:v>5.35</c:v>
                </c:pt>
                <c:pt idx="1436">
                  <c:v>5.24</c:v>
                </c:pt>
                <c:pt idx="1437">
                  <c:v>5.25</c:v>
                </c:pt>
                <c:pt idx="1438">
                  <c:v>5.2</c:v>
                </c:pt>
                <c:pt idx="1439">
                  <c:v>5.17</c:v>
                </c:pt>
                <c:pt idx="1440">
                  <c:v>5.24</c:v>
                </c:pt>
                <c:pt idx="1441">
                  <c:v>5.0999999999999996</c:v>
                </c:pt>
                <c:pt idx="1442">
                  <c:v>5.08</c:v>
                </c:pt>
                <c:pt idx="1443">
                  <c:v>5.05</c:v>
                </c:pt>
                <c:pt idx="1444">
                  <c:v>4.87</c:v>
                </c:pt>
                <c:pt idx="1445">
                  <c:v>4.8499999999999996</c:v>
                </c:pt>
                <c:pt idx="1446">
                  <c:v>4.9000000000000004</c:v>
                </c:pt>
                <c:pt idx="1447">
                  <c:v>4.9000000000000004</c:v>
                </c:pt>
                <c:pt idx="1448">
                  <c:v>4.8499999999999996</c:v>
                </c:pt>
                <c:pt idx="1449">
                  <c:v>4.59</c:v>
                </c:pt>
                <c:pt idx="1450">
                  <c:v>4.8899999999999997</c:v>
                </c:pt>
                <c:pt idx="1451">
                  <c:v>4.88</c:v>
                </c:pt>
                <c:pt idx="1452">
                  <c:v>4.9400000000000004</c:v>
                </c:pt>
                <c:pt idx="1453">
                  <c:v>4.95</c:v>
                </c:pt>
                <c:pt idx="1454">
                  <c:v>4.99</c:v>
                </c:pt>
                <c:pt idx="1455">
                  <c:v>5</c:v>
                </c:pt>
                <c:pt idx="1456">
                  <c:v>5.08</c:v>
                </c:pt>
                <c:pt idx="1457">
                  <c:v>5.3</c:v>
                </c:pt>
                <c:pt idx="1458">
                  <c:v>5.12</c:v>
                </c:pt>
                <c:pt idx="1459">
                  <c:v>5.17</c:v>
                </c:pt>
                <c:pt idx="1460">
                  <c:v>5.14</c:v>
                </c:pt>
                <c:pt idx="1461">
                  <c:v>5.17</c:v>
                </c:pt>
                <c:pt idx="1462">
                  <c:v>5.08</c:v>
                </c:pt>
                <c:pt idx="1463">
                  <c:v>5.0199999999999996</c:v>
                </c:pt>
                <c:pt idx="1464">
                  <c:v>4.88</c:v>
                </c:pt>
                <c:pt idx="1465">
                  <c:v>4.93</c:v>
                </c:pt>
                <c:pt idx="1466">
                  <c:v>5.03</c:v>
                </c:pt>
                <c:pt idx="1467">
                  <c:v>5.13</c:v>
                </c:pt>
                <c:pt idx="1468">
                  <c:v>5</c:v>
                </c:pt>
                <c:pt idx="1469">
                  <c:v>4.99</c:v>
                </c:pt>
                <c:pt idx="1470">
                  <c:v>5</c:v>
                </c:pt>
                <c:pt idx="1471">
                  <c:v>4.99</c:v>
                </c:pt>
                <c:pt idx="1472">
                  <c:v>5.03</c:v>
                </c:pt>
                <c:pt idx="1473">
                  <c:v>4.9000000000000004</c:v>
                </c:pt>
                <c:pt idx="1474">
                  <c:v>5.04</c:v>
                </c:pt>
                <c:pt idx="1475">
                  <c:v>4.9800000000000004</c:v>
                </c:pt>
                <c:pt idx="1476">
                  <c:v>5.23</c:v>
                </c:pt>
                <c:pt idx="1477">
                  <c:v>5.23</c:v>
                </c:pt>
                <c:pt idx="1478">
                  <c:v>5.13</c:v>
                </c:pt>
                <c:pt idx="1479">
                  <c:v>5.0999999999999996</c:v>
                </c:pt>
                <c:pt idx="1480">
                  <c:v>5.0999999999999996</c:v>
                </c:pt>
                <c:pt idx="1481">
                  <c:v>4.93</c:v>
                </c:pt>
                <c:pt idx="1482">
                  <c:v>5.22</c:v>
                </c:pt>
                <c:pt idx="1483">
                  <c:v>5.17</c:v>
                </c:pt>
                <c:pt idx="1484">
                  <c:v>4.95</c:v>
                </c:pt>
                <c:pt idx="1485">
                  <c:v>4.9800000000000004</c:v>
                </c:pt>
                <c:pt idx="1486">
                  <c:v>5.01</c:v>
                </c:pt>
                <c:pt idx="1487">
                  <c:v>5.08</c:v>
                </c:pt>
                <c:pt idx="1488">
                  <c:v>5.0999999999999996</c:v>
                </c:pt>
                <c:pt idx="1489">
                  <c:v>5.22</c:v>
                </c:pt>
                <c:pt idx="1490">
                  <c:v>5.16</c:v>
                </c:pt>
                <c:pt idx="1491">
                  <c:v>5.1100000000000003</c:v>
                </c:pt>
                <c:pt idx="1492">
                  <c:v>5.13</c:v>
                </c:pt>
                <c:pt idx="1493">
                  <c:v>5.13</c:v>
                </c:pt>
                <c:pt idx="1494">
                  <c:v>5.23</c:v>
                </c:pt>
                <c:pt idx="1495">
                  <c:v>5.09</c:v>
                </c:pt>
                <c:pt idx="1496">
                  <c:v>5.0599999999999996</c:v>
                </c:pt>
                <c:pt idx="1497">
                  <c:v>4.92</c:v>
                </c:pt>
                <c:pt idx="1498">
                  <c:v>4.95</c:v>
                </c:pt>
                <c:pt idx="1499">
                  <c:v>4.93</c:v>
                </c:pt>
                <c:pt idx="1500">
                  <c:v>4.93</c:v>
                </c:pt>
                <c:pt idx="1501">
                  <c:v>4.88</c:v>
                </c:pt>
                <c:pt idx="1502">
                  <c:v>4.88</c:v>
                </c:pt>
                <c:pt idx="1503">
                  <c:v>4.8099999999999996</c:v>
                </c:pt>
                <c:pt idx="1504">
                  <c:v>4.9000000000000004</c:v>
                </c:pt>
                <c:pt idx="1505">
                  <c:v>4.88</c:v>
                </c:pt>
                <c:pt idx="1506">
                  <c:v>4.84</c:v>
                </c:pt>
                <c:pt idx="1507">
                  <c:v>4.8600000000000003</c:v>
                </c:pt>
                <c:pt idx="1508">
                  <c:v>4.87</c:v>
                </c:pt>
                <c:pt idx="1509">
                  <c:v>4.8499999999999996</c:v>
                </c:pt>
                <c:pt idx="1510">
                  <c:v>4.8</c:v>
                </c:pt>
                <c:pt idx="1511">
                  <c:v>4.87</c:v>
                </c:pt>
                <c:pt idx="1512">
                  <c:v>4.92</c:v>
                </c:pt>
                <c:pt idx="1513">
                  <c:v>4.91</c:v>
                </c:pt>
                <c:pt idx="1514">
                  <c:v>4.88</c:v>
                </c:pt>
                <c:pt idx="1515">
                  <c:v>4.95</c:v>
                </c:pt>
                <c:pt idx="1516">
                  <c:v>5</c:v>
                </c:pt>
                <c:pt idx="1517">
                  <c:v>5.0599999999999996</c:v>
                </c:pt>
                <c:pt idx="1518">
                  <c:v>5.15</c:v>
                </c:pt>
                <c:pt idx="1519">
                  <c:v>5.12</c:v>
                </c:pt>
                <c:pt idx="1520">
                  <c:v>5.12</c:v>
                </c:pt>
                <c:pt idx="1521">
                  <c:v>5.13</c:v>
                </c:pt>
                <c:pt idx="1522">
                  <c:v>5.12</c:v>
                </c:pt>
                <c:pt idx="1523">
                  <c:v>5.14</c:v>
                </c:pt>
                <c:pt idx="1524">
                  <c:v>5.13</c:v>
                </c:pt>
                <c:pt idx="1525">
                  <c:v>5.08</c:v>
                </c:pt>
                <c:pt idx="1526">
                  <c:v>5.1100000000000003</c:v>
                </c:pt>
                <c:pt idx="1527">
                  <c:v>5.0599999999999996</c:v>
                </c:pt>
                <c:pt idx="1528">
                  <c:v>5.19</c:v>
                </c:pt>
                <c:pt idx="1529">
                  <c:v>5.05</c:v>
                </c:pt>
                <c:pt idx="1530">
                  <c:v>5.09</c:v>
                </c:pt>
                <c:pt idx="1531">
                  <c:v>5.0599999999999996</c:v>
                </c:pt>
                <c:pt idx="1532">
                  <c:v>5.13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81-4455-8D08-36230EBC5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9977040"/>
        <c:axId val="359971464"/>
      </c:lineChart>
      <c:catAx>
        <c:axId val="359977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1464"/>
        <c:crosses val="autoZero"/>
        <c:auto val="1"/>
        <c:lblAlgn val="ctr"/>
        <c:lblOffset val="100"/>
        <c:noMultiLvlLbl val="1"/>
      </c:catAx>
      <c:valAx>
        <c:axId val="359971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(RM)</a:t>
                </a:r>
              </a:p>
            </c:rich>
          </c:tx>
          <c:layout>
            <c:manualLayout>
              <c:xMode val="edge"/>
              <c:yMode val="edge"/>
              <c:x val="5.149001407936591E-2"/>
              <c:y val="1.1727034120734931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7040"/>
        <c:crosses val="autoZero"/>
        <c:crossBetween val="between"/>
      </c:valAx>
      <c:valAx>
        <c:axId val="348350392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343832"/>
        <c:crosses val="max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0.89831054561888368"/>
                <c:y val="6.4815398075240595E-3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900" b="1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n-MY"/>
                    <a:t>Voume(mil)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catAx>
        <c:axId val="348343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48350392"/>
        <c:crosses val="autoZero"/>
        <c:auto val="1"/>
        <c:lblAlgn val="ctr"/>
        <c:lblOffset val="100"/>
        <c:noMultiLvlLbl val="1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(2017)'!$D$346</c:f>
              <c:strCache>
                <c:ptCount val="1"/>
                <c:pt idx="0">
                  <c:v>Malaysia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'Analysis (2017)'!$C$347:$C$362</c:f>
              <c:strCache>
                <c:ptCount val="16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2018e</c:v>
                </c:pt>
                <c:pt idx="15">
                  <c:v>2019e</c:v>
                </c:pt>
              </c:strCache>
            </c:strRef>
          </c:cat>
          <c:val>
            <c:numRef>
              <c:f>'Analysis (2017)'!$D$347:$D$362</c:f>
              <c:numCache>
                <c:formatCode>0.0%</c:formatCode>
                <c:ptCount val="16"/>
                <c:pt idx="0">
                  <c:v>6.7834377226082834E-2</c:v>
                </c:pt>
                <c:pt idx="1">
                  <c:v>5.3321391389979454E-2</c:v>
                </c:pt>
                <c:pt idx="2">
                  <c:v>5.5848470750989636E-2</c:v>
                </c:pt>
                <c:pt idx="3">
                  <c:v>9.4276650994082167E-2</c:v>
                </c:pt>
                <c:pt idx="4">
                  <c:v>3.319594255740526E-2</c:v>
                </c:pt>
                <c:pt idx="5">
                  <c:v>-2.5258256909611275E-2</c:v>
                </c:pt>
                <c:pt idx="6">
                  <c:v>6.9809567725021685E-2</c:v>
                </c:pt>
                <c:pt idx="7">
                  <c:v>5.2937911019022864E-2</c:v>
                </c:pt>
                <c:pt idx="8">
                  <c:v>5.4743854626849497E-2</c:v>
                </c:pt>
                <c:pt idx="9">
                  <c:v>4.6929191860286747E-2</c:v>
                </c:pt>
                <c:pt idx="10">
                  <c:v>6.0121665200820899E-2</c:v>
                </c:pt>
                <c:pt idx="11">
                  <c:v>4.9687852160146095E-2</c:v>
                </c:pt>
                <c:pt idx="12">
                  <c:v>4.2000000000000003E-2</c:v>
                </c:pt>
                <c:pt idx="13">
                  <c:v>5.9017692223705211E-2</c:v>
                </c:pt>
                <c:pt idx="14">
                  <c:v>5.4000000000000006E-2</c:v>
                </c:pt>
                <c:pt idx="15">
                  <c:v>5.0999999999999997E-2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1D-49DE-8F4F-DF9F5B675EDD}"/>
            </c:ext>
          </c:extLst>
        </c:ser>
        <c:ser>
          <c:idx val="1"/>
          <c:order val="1"/>
          <c:tx>
            <c:strRef>
              <c:f>'Analysis (2017)'!$H$346</c:f>
              <c:strCache>
                <c:ptCount val="1"/>
                <c:pt idx="0">
                  <c:v>World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'Analysis (2017)'!$H$347:$H$362</c:f>
              <c:numCache>
                <c:formatCode>0.0%</c:formatCode>
                <c:ptCount val="16"/>
                <c:pt idx="0">
                  <c:v>4.4481988213057697E-2</c:v>
                </c:pt>
                <c:pt idx="1">
                  <c:v>3.8300447798508198E-2</c:v>
                </c:pt>
                <c:pt idx="2">
                  <c:v>4.3056477207287294E-2</c:v>
                </c:pt>
                <c:pt idx="3">
                  <c:v>4.2280596750209204E-2</c:v>
                </c:pt>
                <c:pt idx="4">
                  <c:v>1.8185518005333599E-2</c:v>
                </c:pt>
                <c:pt idx="5">
                  <c:v>-1.7340503806791901E-2</c:v>
                </c:pt>
                <c:pt idx="6">
                  <c:v>4.3114722555272197E-2</c:v>
                </c:pt>
                <c:pt idx="7">
                  <c:v>3.1808818333667499E-2</c:v>
                </c:pt>
                <c:pt idx="8">
                  <c:v>2.5080792529231403E-2</c:v>
                </c:pt>
                <c:pt idx="9">
                  <c:v>2.61486283287935E-2</c:v>
                </c:pt>
                <c:pt idx="10">
                  <c:v>2.8557543853620002E-2</c:v>
                </c:pt>
                <c:pt idx="11">
                  <c:v>2.85694552780167E-2</c:v>
                </c:pt>
                <c:pt idx="12">
                  <c:v>2.50572788548887E-2</c:v>
                </c:pt>
                <c:pt idx="13">
                  <c:v>3.1515098594545196E-2</c:v>
                </c:pt>
                <c:pt idx="14">
                  <c:v>3.1E-2</c:v>
                </c:pt>
                <c:pt idx="15">
                  <c:v>0.03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1D-49DE-8F4F-DF9F5B675EDD}"/>
            </c:ext>
          </c:extLst>
        </c:ser>
        <c:ser>
          <c:idx val="2"/>
          <c:order val="2"/>
          <c:tx>
            <c:strRef>
              <c:f>'Analysis (2017)'!$E$346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'Analysis (2017)'!$E$347:$E$362</c:f>
              <c:numCache>
                <c:formatCode>0.0%</c:formatCode>
                <c:ptCount val="16"/>
                <c:pt idx="0">
                  <c:v>0.10111223458038537</c:v>
                </c:pt>
                <c:pt idx="1">
                  <c:v>0.11395775941230496</c:v>
                </c:pt>
                <c:pt idx="2">
                  <c:v>0.12719479020690699</c:v>
                </c:pt>
                <c:pt idx="3">
                  <c:v>0.14231388035688355</c:v>
                </c:pt>
                <c:pt idx="4">
                  <c:v>9.6542893725992507E-2</c:v>
                </c:pt>
                <c:pt idx="5">
                  <c:v>9.399813171415318E-2</c:v>
                </c:pt>
                <c:pt idx="6">
                  <c:v>0.10636140463229651</c:v>
                </c:pt>
                <c:pt idx="7">
                  <c:v>9.5364430080555854E-2</c:v>
                </c:pt>
                <c:pt idx="8">
                  <c:v>7.8562621102693977E-2</c:v>
                </c:pt>
                <c:pt idx="9">
                  <c:v>7.757635146170315E-2</c:v>
                </c:pt>
                <c:pt idx="10">
                  <c:v>7.2976659593816176E-2</c:v>
                </c:pt>
                <c:pt idx="11">
                  <c:v>6.9183364228735222E-2</c:v>
                </c:pt>
                <c:pt idx="12">
                  <c:v>6.7000000000000004E-2</c:v>
                </c:pt>
                <c:pt idx="13">
                  <c:v>6.9000000000001296E-2</c:v>
                </c:pt>
                <c:pt idx="14">
                  <c:v>5.0999999999999997E-2</c:v>
                </c:pt>
                <c:pt idx="15">
                  <c:v>5.0999999999999997E-2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1D-49DE-8F4F-DF9F5B675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(2017)'!$D$346</c:f>
              <c:strCache>
                <c:ptCount val="1"/>
                <c:pt idx="0">
                  <c:v>Malaysia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'Analysis (2017)'!$C$354:$C$359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'Analysis (2017)'!$D$354:$D$359</c:f>
              <c:numCache>
                <c:formatCode>0.0%</c:formatCode>
                <c:ptCount val="6"/>
                <c:pt idx="0">
                  <c:v>5.2937911019022864E-2</c:v>
                </c:pt>
                <c:pt idx="1">
                  <c:v>5.4743854626849497E-2</c:v>
                </c:pt>
                <c:pt idx="2">
                  <c:v>4.6929191860286747E-2</c:v>
                </c:pt>
                <c:pt idx="3">
                  <c:v>6.0121665200820899E-2</c:v>
                </c:pt>
                <c:pt idx="4">
                  <c:v>4.9687852160146095E-2</c:v>
                </c:pt>
                <c:pt idx="5">
                  <c:v>4.2000000000000003E-2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EC-4B5E-B770-2864FDC83834}"/>
            </c:ext>
          </c:extLst>
        </c:ser>
        <c:ser>
          <c:idx val="1"/>
          <c:order val="1"/>
          <c:tx>
            <c:strRef>
              <c:f>'Analysis (2017)'!$Y$346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'Analysis (2017)'!$C$354:$C$359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'Analysis (2017)'!$AA$354:$AA$359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4EC-4B5E-B770-2864FDC83834}"/>
            </c:ext>
          </c:extLst>
        </c:ser>
        <c:ser>
          <c:idx val="2"/>
          <c:order val="2"/>
          <c:tx>
            <c:strRef>
              <c:f>'Analysis (2017)'!$AB$346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'Analysis (2017)'!$AB$354:$AB$359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4EC-4B5E-B770-2864FDC83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(2017)'!$E$346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'Analysis (2017)'!$C$354:$C$359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'Analysis (2017)'!$E$354:$E$359</c:f>
              <c:numCache>
                <c:formatCode>0.0%</c:formatCode>
                <c:ptCount val="6"/>
                <c:pt idx="0">
                  <c:v>9.5364430080555854E-2</c:v>
                </c:pt>
                <c:pt idx="1">
                  <c:v>7.8562621102693977E-2</c:v>
                </c:pt>
                <c:pt idx="2">
                  <c:v>7.757635146170315E-2</c:v>
                </c:pt>
                <c:pt idx="3">
                  <c:v>7.2976659593816176E-2</c:v>
                </c:pt>
                <c:pt idx="4">
                  <c:v>6.9183364228735222E-2</c:v>
                </c:pt>
                <c:pt idx="5">
                  <c:v>6.7000000000000004E-2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F-4822-B6E7-D7FCFB190A68}"/>
            </c:ext>
          </c:extLst>
        </c:ser>
        <c:ser>
          <c:idx val="1"/>
          <c:order val="1"/>
          <c:tx>
            <c:strRef>
              <c:f>'Analysis (2017)'!$Y$346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'Analysis (2017)'!$C$354:$C$359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'Analysis (2017)'!$AA$354:$AA$359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5F-4822-B6E7-D7FCFB190A68}"/>
            </c:ext>
          </c:extLst>
        </c:ser>
        <c:ser>
          <c:idx val="2"/>
          <c:order val="2"/>
          <c:tx>
            <c:strRef>
              <c:f>'Analysis (2017)'!$AB$346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'Analysis (2017)'!$AB$354:$AB$359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45F-4822-B6E7-D7FCFB190A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(2017)'!$H$346</c:f>
              <c:strCache>
                <c:ptCount val="1"/>
                <c:pt idx="0">
                  <c:v>World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'Analysis (2017)'!$C$354:$C$359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'Analysis (2017)'!$H$354:$H$359</c:f>
              <c:numCache>
                <c:formatCode>0.0%</c:formatCode>
                <c:ptCount val="6"/>
                <c:pt idx="0">
                  <c:v>3.1808818333667499E-2</c:v>
                </c:pt>
                <c:pt idx="1">
                  <c:v>2.5080792529231403E-2</c:v>
                </c:pt>
                <c:pt idx="2">
                  <c:v>2.61486283287935E-2</c:v>
                </c:pt>
                <c:pt idx="3">
                  <c:v>2.8557543853620002E-2</c:v>
                </c:pt>
                <c:pt idx="4">
                  <c:v>2.85694552780167E-2</c:v>
                </c:pt>
                <c:pt idx="5">
                  <c:v>2.50572788548887E-2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18-43D8-A4CD-8FA5CC2D1315}"/>
            </c:ext>
          </c:extLst>
        </c:ser>
        <c:ser>
          <c:idx val="1"/>
          <c:order val="1"/>
          <c:tx>
            <c:strRef>
              <c:f>'Analysis (2017)'!$Y$346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'Analysis (2017)'!$C$354:$C$359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'Analysis (2017)'!$AA$354:$AA$359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18-43D8-A4CD-8FA5CC2D1315}"/>
            </c:ext>
          </c:extLst>
        </c:ser>
        <c:ser>
          <c:idx val="2"/>
          <c:order val="2"/>
          <c:tx>
            <c:strRef>
              <c:f>'Analysis (2017)'!$AB$346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'Analysis (2017)'!$AB$354:$AB$359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218-43D8-A4CD-8FA5CC2D1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Revenue Breakdown of</a:t>
            </a:r>
            <a:r>
              <a:rPr lang="en-MY" b="1" u="sng" baseline="0">
                <a:solidFill>
                  <a:schemeClr val="tx1"/>
                </a:solidFill>
              </a:rPr>
              <a:t> Genting Malaysia Berhad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'Analysis (2017)'!$B$242</c:f>
              <c:strCache>
                <c:ptCount val="1"/>
                <c:pt idx="0">
                  <c:v>Net Leisure and Hospitality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98.7%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BEA-4E05-9001-6481592EE0F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98.0%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BEA-4E05-9001-6481592EE0F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97.8%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BEA-4E05-9001-6481592EE0F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98.6%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BEA-4E05-9001-6481592EE0F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98.2%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BEA-4E05-9001-6481592EE0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(2017)'!$C$239:$G$239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(2017)'!$C$242:$G$242</c:f>
              <c:numCache>
                <c:formatCode>0</c:formatCode>
                <c:ptCount val="5"/>
                <c:pt idx="0">
                  <c:v>8217</c:v>
                </c:pt>
                <c:pt idx="1">
                  <c:v>8062.0999999999995</c:v>
                </c:pt>
                <c:pt idx="2">
                  <c:v>8215</c:v>
                </c:pt>
                <c:pt idx="3">
                  <c:v>8804.5</c:v>
                </c:pt>
                <c:pt idx="4">
                  <c:v>9163.8000000000011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EA-4E05-9001-6481592EE0FD}"/>
            </c:ext>
          </c:extLst>
        </c:ser>
        <c:ser>
          <c:idx val="1"/>
          <c:order val="1"/>
          <c:tx>
            <c:strRef>
              <c:f>'Analysis (2017)'!$B$250</c:f>
              <c:strCache>
                <c:ptCount val="1"/>
                <c:pt idx="0">
                  <c:v>Net Properties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'Analysis (2017)'!$C$250:$G$250</c:f>
              <c:numCache>
                <c:formatCode>0</c:formatCode>
                <c:ptCount val="5"/>
                <c:pt idx="0">
                  <c:v>65.8</c:v>
                </c:pt>
                <c:pt idx="1">
                  <c:v>64.699999999999989</c:v>
                </c:pt>
                <c:pt idx="2">
                  <c:v>73.900000000000006</c:v>
                </c:pt>
                <c:pt idx="3">
                  <c:v>67.5</c:v>
                </c:pt>
                <c:pt idx="4">
                  <c:v>104.6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EA-4E05-9001-6481592EE0FD}"/>
            </c:ext>
          </c:extLst>
        </c:ser>
        <c:ser>
          <c:idx val="2"/>
          <c:order val="2"/>
          <c:tx>
            <c:strRef>
              <c:f>'Analysis (2017)'!$B$254</c:f>
              <c:strCache>
                <c:ptCount val="1"/>
                <c:pt idx="0">
                  <c:v>Net Investment &amp; Others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703703703703703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5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50" b="1"/>
                      <a:t>RM8.3bn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BEA-4E05-9001-6481592EE0FD}"/>
                </c:ext>
              </c:extLst>
            </c:dLbl>
            <c:dLbl>
              <c:idx val="1"/>
              <c:layout>
                <c:manualLayout>
                  <c:x val="0"/>
                  <c:y val="-2.7777777777777821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5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50" b="1"/>
                      <a:t>RM8.2bn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BEA-4E05-9001-6481592EE0FD}"/>
                </c:ext>
              </c:extLst>
            </c:dLbl>
            <c:dLbl>
              <c:idx val="2"/>
              <c:layout>
                <c:manualLayout>
                  <c:x val="-2.7777777777777779E-3"/>
                  <c:y val="-4.166666666666666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5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50" b="1"/>
                      <a:t>RM8.4bn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BEA-4E05-9001-6481592EE0FD}"/>
                </c:ext>
              </c:extLst>
            </c:dLbl>
            <c:dLbl>
              <c:idx val="3"/>
              <c:layout>
                <c:manualLayout>
                  <c:x val="0"/>
                  <c:y val="-3.703703703703705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5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50" b="1"/>
                      <a:t>RM8.9bn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BEA-4E05-9001-6481592EE0FD}"/>
                </c:ext>
              </c:extLst>
            </c:dLbl>
            <c:dLbl>
              <c:idx val="4"/>
              <c:layout>
                <c:manualLayout>
                  <c:x val="0"/>
                  <c:y val="-3.703703703703703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5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50" b="1"/>
                      <a:t>RM9.3bn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BEA-4E05-9001-6481592EE0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'Analysis (2017)'!$C$254:$G$254</c:f>
              <c:numCache>
                <c:formatCode>0</c:formatCode>
                <c:ptCount val="5"/>
                <c:pt idx="0">
                  <c:v>44.699999999999989</c:v>
                </c:pt>
                <c:pt idx="1">
                  <c:v>102.6</c:v>
                </c:pt>
                <c:pt idx="2">
                  <c:v>107</c:v>
                </c:pt>
                <c:pt idx="3">
                  <c:v>59.599999999999994</c:v>
                </c:pt>
                <c:pt idx="4">
                  <c:v>60.300000000000011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BEA-4E05-9001-6481592EE0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49486448"/>
        <c:axId val="549491368"/>
      </c:barChart>
      <c:catAx>
        <c:axId val="54948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9491368"/>
        <c:crosses val="autoZero"/>
        <c:auto val="1"/>
        <c:lblAlgn val="ctr"/>
        <c:lblOffset val="100"/>
        <c:noMultiLvlLbl val="0"/>
      </c:catAx>
      <c:valAx>
        <c:axId val="549491368"/>
        <c:scaling>
          <c:orientation val="minMax"/>
          <c:min val="4000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crossAx val="549486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Geographical Revenue Breakdown of Leisure</a:t>
            </a:r>
            <a:r>
              <a:rPr lang="en-MY" b="1" u="sng" baseline="0">
                <a:solidFill>
                  <a:schemeClr val="tx1"/>
                </a:solidFill>
              </a:rPr>
              <a:t> and Hospitality Segment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Malaysia</c:v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69.2%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A1C-44B4-BF18-74E4EBB8F11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66.9%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A1C-44B4-BF18-74E4EBB8F11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68.0%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A1C-44B4-BF18-74E4EBB8F11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64.5%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A1C-44B4-BF18-74E4EBB8F11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63.8%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A1C-44B4-BF18-74E4EBB8F1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(2017)'!$C$239:$G$239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(2017)'!$C$243:$G$243</c:f>
              <c:numCache>
                <c:formatCode>0</c:formatCode>
                <c:ptCount val="5"/>
                <c:pt idx="0">
                  <c:v>5689.7</c:v>
                </c:pt>
                <c:pt idx="1">
                  <c:v>5445</c:v>
                </c:pt>
                <c:pt idx="2">
                  <c:v>5602</c:v>
                </c:pt>
                <c:pt idx="3">
                  <c:v>5778.7</c:v>
                </c:pt>
                <c:pt idx="4">
                  <c:v>5869.5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A1C-44B4-BF18-74E4EBB8F110}"/>
            </c:ext>
          </c:extLst>
        </c:ser>
        <c:ser>
          <c:idx val="1"/>
          <c:order val="1"/>
          <c:tx>
            <c:strRef>
              <c:f>'Analysis (2017)'!$B$267</c:f>
              <c:strCache>
                <c:ptCount val="1"/>
                <c:pt idx="0">
                  <c:v>Foreign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30.8%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A1C-44B4-BF18-74E4EBB8F11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33.1%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A1C-44B4-BF18-74E4EBB8F11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32.0%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A1C-44B4-BF18-74E4EBB8F11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35.5%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A1C-44B4-BF18-74E4EBB8F11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36.2%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A1C-44B4-BF18-74E4EBB8F1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'Analysis (2017)'!$C$246:$G$246</c:f>
              <c:numCache>
                <c:formatCode>0</c:formatCode>
                <c:ptCount val="5"/>
                <c:pt idx="0">
                  <c:v>2533.1999999999998</c:v>
                </c:pt>
                <c:pt idx="1">
                  <c:v>2699.7</c:v>
                </c:pt>
                <c:pt idx="2">
                  <c:v>2638.4</c:v>
                </c:pt>
                <c:pt idx="3">
                  <c:v>3181.3</c:v>
                </c:pt>
                <c:pt idx="4">
                  <c:v>3328.6000000000004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A1C-44B4-BF18-74E4EBB8F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49486448"/>
        <c:axId val="549491368"/>
      </c:barChart>
      <c:catAx>
        <c:axId val="54948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9491368"/>
        <c:crosses val="autoZero"/>
        <c:auto val="1"/>
        <c:lblAlgn val="ctr"/>
        <c:lblOffset val="100"/>
        <c:noMultiLvlLbl val="0"/>
      </c:catAx>
      <c:valAx>
        <c:axId val="549491368"/>
        <c:scaling>
          <c:orientation val="minMax"/>
          <c:min val="0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" sourceLinked="1"/>
        <c:majorTickMark val="out"/>
        <c:minorTickMark val="none"/>
        <c:tickLblPos val="nextTo"/>
        <c:crossAx val="549486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454929200728889"/>
          <c:y val="5.0925925925925923E-2"/>
          <c:w val="0.80680032796947498"/>
          <c:h val="0.74915135608048999"/>
        </c:manualLayout>
      </c:layout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'Hard Input'!$I$656:$I$1539</c:f>
              <c:strCache>
                <c:ptCount val="884"/>
                <c:pt idx="0">
                  <c:v>2/1/2015</c:v>
                </c:pt>
                <c:pt idx="1">
                  <c:v>5/1/2015</c:v>
                </c:pt>
                <c:pt idx="2">
                  <c:v>6/1/2015</c:v>
                </c:pt>
                <c:pt idx="3">
                  <c:v>7/1/2015</c:v>
                </c:pt>
                <c:pt idx="4">
                  <c:v>8/1/2015</c:v>
                </c:pt>
                <c:pt idx="5">
                  <c:v>9/1/2015</c:v>
                </c:pt>
                <c:pt idx="6">
                  <c:v>12/1/2015</c:v>
                </c:pt>
                <c:pt idx="7">
                  <c:v>13/1/2015</c:v>
                </c:pt>
                <c:pt idx="8">
                  <c:v>14/1/2015</c:v>
                </c:pt>
                <c:pt idx="9">
                  <c:v>15/1/2015</c:v>
                </c:pt>
                <c:pt idx="10">
                  <c:v>16/1/2015</c:v>
                </c:pt>
                <c:pt idx="11">
                  <c:v>19/1/2015</c:v>
                </c:pt>
                <c:pt idx="12">
                  <c:v>20/1/2015</c:v>
                </c:pt>
                <c:pt idx="13">
                  <c:v>21/1/2015</c:v>
                </c:pt>
                <c:pt idx="14">
                  <c:v>22/1/2015</c:v>
                </c:pt>
                <c:pt idx="15">
                  <c:v>23/1/2015</c:v>
                </c:pt>
                <c:pt idx="16">
                  <c:v>26/1/2015</c:v>
                </c:pt>
                <c:pt idx="17">
                  <c:v>27/1/2015</c:v>
                </c:pt>
                <c:pt idx="18">
                  <c:v>28/1/2015</c:v>
                </c:pt>
                <c:pt idx="19">
                  <c:v>29/1/2015</c:v>
                </c:pt>
                <c:pt idx="20">
                  <c:v>30/1/2015</c:v>
                </c:pt>
                <c:pt idx="21">
                  <c:v>4/2/2015</c:v>
                </c:pt>
                <c:pt idx="22">
                  <c:v>5/2/2015</c:v>
                </c:pt>
                <c:pt idx="23">
                  <c:v>6/2/2015</c:v>
                </c:pt>
                <c:pt idx="24">
                  <c:v>9/2/2015</c:v>
                </c:pt>
                <c:pt idx="25">
                  <c:v>10/2/2015</c:v>
                </c:pt>
                <c:pt idx="26">
                  <c:v>11/2/2015</c:v>
                </c:pt>
                <c:pt idx="27">
                  <c:v>12/2/2015</c:v>
                </c:pt>
                <c:pt idx="28">
                  <c:v>13/2/2015</c:v>
                </c:pt>
                <c:pt idx="29">
                  <c:v>16/2/2015</c:v>
                </c:pt>
                <c:pt idx="30">
                  <c:v>17/2/2015</c:v>
                </c:pt>
                <c:pt idx="31">
                  <c:v>18/2/2015</c:v>
                </c:pt>
                <c:pt idx="32">
                  <c:v>23/2/2015</c:v>
                </c:pt>
                <c:pt idx="33">
                  <c:v>24/2/2015</c:v>
                </c:pt>
                <c:pt idx="34">
                  <c:v>25/2/2015</c:v>
                </c:pt>
                <c:pt idx="35">
                  <c:v>26/2/2015</c:v>
                </c:pt>
                <c:pt idx="36">
                  <c:v>27/2/2015</c:v>
                </c:pt>
                <c:pt idx="37">
                  <c:v>2/3/2015</c:v>
                </c:pt>
                <c:pt idx="38">
                  <c:v>3/3/2015</c:v>
                </c:pt>
                <c:pt idx="39">
                  <c:v>4/3/2015</c:v>
                </c:pt>
                <c:pt idx="40">
                  <c:v>5/3/2015</c:v>
                </c:pt>
                <c:pt idx="41">
                  <c:v>6/3/2015</c:v>
                </c:pt>
                <c:pt idx="42">
                  <c:v>9/3/2015</c:v>
                </c:pt>
                <c:pt idx="43">
                  <c:v>10/3/2015</c:v>
                </c:pt>
                <c:pt idx="44">
                  <c:v>11/3/2015</c:v>
                </c:pt>
                <c:pt idx="45">
                  <c:v>12/3/2015</c:v>
                </c:pt>
                <c:pt idx="46">
                  <c:v>13/3/2015</c:v>
                </c:pt>
                <c:pt idx="47">
                  <c:v>16/3/2015</c:v>
                </c:pt>
                <c:pt idx="48">
                  <c:v>17/3/2015</c:v>
                </c:pt>
                <c:pt idx="49">
                  <c:v>18/3/2015</c:v>
                </c:pt>
                <c:pt idx="50">
                  <c:v>19/3/2015</c:v>
                </c:pt>
                <c:pt idx="51">
                  <c:v>20/3/2015</c:v>
                </c:pt>
                <c:pt idx="52">
                  <c:v>23/3/2015</c:v>
                </c:pt>
                <c:pt idx="53">
                  <c:v>24/3/2015</c:v>
                </c:pt>
                <c:pt idx="54">
                  <c:v>25/3/2015</c:v>
                </c:pt>
                <c:pt idx="55">
                  <c:v>26/3/2015</c:v>
                </c:pt>
                <c:pt idx="56">
                  <c:v>27/3/2015</c:v>
                </c:pt>
                <c:pt idx="57">
                  <c:v>30/3/2015</c:v>
                </c:pt>
                <c:pt idx="58">
                  <c:v>31/3/2015</c:v>
                </c:pt>
                <c:pt idx="59">
                  <c:v>1/4/2015</c:v>
                </c:pt>
                <c:pt idx="60">
                  <c:v>2/4/2015</c:v>
                </c:pt>
                <c:pt idx="61">
                  <c:v>3/4/2015</c:v>
                </c:pt>
                <c:pt idx="62">
                  <c:v>6/4/2015</c:v>
                </c:pt>
                <c:pt idx="63">
                  <c:v>7/4/2015</c:v>
                </c:pt>
                <c:pt idx="64">
                  <c:v>8/4/2015</c:v>
                </c:pt>
                <c:pt idx="65">
                  <c:v>9/4/2015</c:v>
                </c:pt>
                <c:pt idx="66">
                  <c:v>10/4/2015</c:v>
                </c:pt>
                <c:pt idx="67">
                  <c:v>13/4/2015</c:v>
                </c:pt>
                <c:pt idx="68">
                  <c:v>14/4/2015</c:v>
                </c:pt>
                <c:pt idx="69">
                  <c:v>15/4/2015</c:v>
                </c:pt>
                <c:pt idx="70">
                  <c:v>16/4/2015</c:v>
                </c:pt>
                <c:pt idx="71">
                  <c:v>17/4/2015</c:v>
                </c:pt>
                <c:pt idx="72">
                  <c:v>20/4/2015</c:v>
                </c:pt>
                <c:pt idx="73">
                  <c:v>21/4/2015</c:v>
                </c:pt>
                <c:pt idx="74">
                  <c:v>22/4/2015</c:v>
                </c:pt>
                <c:pt idx="75">
                  <c:v>23/4/2015</c:v>
                </c:pt>
                <c:pt idx="76">
                  <c:v>24/4/2015</c:v>
                </c:pt>
                <c:pt idx="77">
                  <c:v>27/4/2015</c:v>
                </c:pt>
                <c:pt idx="78">
                  <c:v>28/4/2015</c:v>
                </c:pt>
                <c:pt idx="79">
                  <c:v>29/4/2015</c:v>
                </c:pt>
                <c:pt idx="80">
                  <c:v>30/4/2015</c:v>
                </c:pt>
                <c:pt idx="81">
                  <c:v>5/5/2015</c:v>
                </c:pt>
                <c:pt idx="82">
                  <c:v>6/5/2015</c:v>
                </c:pt>
                <c:pt idx="83">
                  <c:v>7/5/2015</c:v>
                </c:pt>
                <c:pt idx="84">
                  <c:v>8/5/2015</c:v>
                </c:pt>
                <c:pt idx="85">
                  <c:v>11/5/2015</c:v>
                </c:pt>
                <c:pt idx="86">
                  <c:v>12/5/2015</c:v>
                </c:pt>
                <c:pt idx="87">
                  <c:v>13/5/2015</c:v>
                </c:pt>
                <c:pt idx="88">
                  <c:v>14/5/2015</c:v>
                </c:pt>
                <c:pt idx="89">
                  <c:v>15/5/2015</c:v>
                </c:pt>
                <c:pt idx="90">
                  <c:v>18/5/2015</c:v>
                </c:pt>
                <c:pt idx="91">
                  <c:v>19/5/2015</c:v>
                </c:pt>
                <c:pt idx="92">
                  <c:v>20/5/2015</c:v>
                </c:pt>
                <c:pt idx="93">
                  <c:v>21/5/2015</c:v>
                </c:pt>
                <c:pt idx="94">
                  <c:v>22/5/2015</c:v>
                </c:pt>
                <c:pt idx="95">
                  <c:v>25/5/2015</c:v>
                </c:pt>
                <c:pt idx="96">
                  <c:v>26/5/2015</c:v>
                </c:pt>
                <c:pt idx="97">
                  <c:v>27/5/2015</c:v>
                </c:pt>
                <c:pt idx="98">
                  <c:v>28/5/2015</c:v>
                </c:pt>
                <c:pt idx="99">
                  <c:v>29/5/2015</c:v>
                </c:pt>
                <c:pt idx="100">
                  <c:v>1/6/2015</c:v>
                </c:pt>
                <c:pt idx="101">
                  <c:v>2/6/2015</c:v>
                </c:pt>
                <c:pt idx="102">
                  <c:v>3/6/2015</c:v>
                </c:pt>
                <c:pt idx="103">
                  <c:v>4/6/2015</c:v>
                </c:pt>
                <c:pt idx="104">
                  <c:v>5/6/2015</c:v>
                </c:pt>
                <c:pt idx="105">
                  <c:v>8/6/2015</c:v>
                </c:pt>
                <c:pt idx="106">
                  <c:v>9/6/2015</c:v>
                </c:pt>
                <c:pt idx="107">
                  <c:v>10/6/2015</c:v>
                </c:pt>
                <c:pt idx="108">
                  <c:v>11/6/2015</c:v>
                </c:pt>
                <c:pt idx="109">
                  <c:v>12/6/2015</c:v>
                </c:pt>
                <c:pt idx="110">
                  <c:v>15/6/2015</c:v>
                </c:pt>
                <c:pt idx="111">
                  <c:v>16/6/2015</c:v>
                </c:pt>
                <c:pt idx="112">
                  <c:v>17/6/2015</c:v>
                </c:pt>
                <c:pt idx="113">
                  <c:v>18/6/2015</c:v>
                </c:pt>
                <c:pt idx="114">
                  <c:v>19/6/2015</c:v>
                </c:pt>
                <c:pt idx="115">
                  <c:v>22/6/2015</c:v>
                </c:pt>
                <c:pt idx="116">
                  <c:v>23/6/2015</c:v>
                </c:pt>
                <c:pt idx="117">
                  <c:v>24/6/2015</c:v>
                </c:pt>
                <c:pt idx="118">
                  <c:v>25/6/2015</c:v>
                </c:pt>
                <c:pt idx="119">
                  <c:v>26/6/2015</c:v>
                </c:pt>
                <c:pt idx="120">
                  <c:v>29/6/2015</c:v>
                </c:pt>
                <c:pt idx="121">
                  <c:v>30/6/2015</c:v>
                </c:pt>
                <c:pt idx="122">
                  <c:v>1/7/2015</c:v>
                </c:pt>
                <c:pt idx="123">
                  <c:v>2/7/2015</c:v>
                </c:pt>
                <c:pt idx="124">
                  <c:v>3/7/2015</c:v>
                </c:pt>
                <c:pt idx="125">
                  <c:v>6/7/2015</c:v>
                </c:pt>
                <c:pt idx="126">
                  <c:v>7/7/2015</c:v>
                </c:pt>
                <c:pt idx="127">
                  <c:v>8/7/2015</c:v>
                </c:pt>
                <c:pt idx="128">
                  <c:v>9/7/2015</c:v>
                </c:pt>
                <c:pt idx="129">
                  <c:v>10/7/2015</c:v>
                </c:pt>
                <c:pt idx="130">
                  <c:v>13/7/2015</c:v>
                </c:pt>
                <c:pt idx="131">
                  <c:v>14/7/2015</c:v>
                </c:pt>
                <c:pt idx="132">
                  <c:v>15/7/2015</c:v>
                </c:pt>
                <c:pt idx="133">
                  <c:v>16/7/2015</c:v>
                </c:pt>
                <c:pt idx="134">
                  <c:v>20/7/2015</c:v>
                </c:pt>
                <c:pt idx="135">
                  <c:v>21/7/2015</c:v>
                </c:pt>
                <c:pt idx="136">
                  <c:v>22/7/2015</c:v>
                </c:pt>
                <c:pt idx="137">
                  <c:v>23/7/2015</c:v>
                </c:pt>
                <c:pt idx="138">
                  <c:v>24/7/2015</c:v>
                </c:pt>
                <c:pt idx="139">
                  <c:v>27/7/2015</c:v>
                </c:pt>
                <c:pt idx="140">
                  <c:v>28/7/2015</c:v>
                </c:pt>
                <c:pt idx="141">
                  <c:v>29/7/2015</c:v>
                </c:pt>
                <c:pt idx="142">
                  <c:v>30/7/2015</c:v>
                </c:pt>
                <c:pt idx="143">
                  <c:v>31/7/2015</c:v>
                </c:pt>
                <c:pt idx="144">
                  <c:v>3/8/2015</c:v>
                </c:pt>
                <c:pt idx="145">
                  <c:v>4/8/2015</c:v>
                </c:pt>
                <c:pt idx="146">
                  <c:v>5/8/2015</c:v>
                </c:pt>
                <c:pt idx="147">
                  <c:v>6/8/2015</c:v>
                </c:pt>
                <c:pt idx="148">
                  <c:v>7/8/2015</c:v>
                </c:pt>
                <c:pt idx="149">
                  <c:v>10/8/2015</c:v>
                </c:pt>
                <c:pt idx="150">
                  <c:v>11/8/2015</c:v>
                </c:pt>
                <c:pt idx="151">
                  <c:v>12/8/2015</c:v>
                </c:pt>
                <c:pt idx="152">
                  <c:v>13/8/2015</c:v>
                </c:pt>
                <c:pt idx="153">
                  <c:v>14/8/2015</c:v>
                </c:pt>
                <c:pt idx="154">
                  <c:v>17/8/2015</c:v>
                </c:pt>
                <c:pt idx="155">
                  <c:v>18/8/2015</c:v>
                </c:pt>
                <c:pt idx="156">
                  <c:v>19/8/2015</c:v>
                </c:pt>
                <c:pt idx="157">
                  <c:v>20/8/2015</c:v>
                </c:pt>
                <c:pt idx="158">
                  <c:v>21/8/2015</c:v>
                </c:pt>
                <c:pt idx="159">
                  <c:v>24/8/2015</c:v>
                </c:pt>
                <c:pt idx="160">
                  <c:v>25/8/2015</c:v>
                </c:pt>
                <c:pt idx="161">
                  <c:v>26/8/2015</c:v>
                </c:pt>
                <c:pt idx="162">
                  <c:v>27/8/2015</c:v>
                </c:pt>
                <c:pt idx="163">
                  <c:v>28/8/2015</c:v>
                </c:pt>
                <c:pt idx="164">
                  <c:v>1/9/2015</c:v>
                </c:pt>
                <c:pt idx="165">
                  <c:v>2/9/2015</c:v>
                </c:pt>
                <c:pt idx="166">
                  <c:v>3/9/2015</c:v>
                </c:pt>
                <c:pt idx="167">
                  <c:v>4/9/2015</c:v>
                </c:pt>
                <c:pt idx="168">
                  <c:v>7/9/2015</c:v>
                </c:pt>
                <c:pt idx="169">
                  <c:v>8/9/2015</c:v>
                </c:pt>
                <c:pt idx="170">
                  <c:v>9/9/2015</c:v>
                </c:pt>
                <c:pt idx="171">
                  <c:v>10/9/2015</c:v>
                </c:pt>
                <c:pt idx="172">
                  <c:v>11/9/2015</c:v>
                </c:pt>
                <c:pt idx="173">
                  <c:v>14/9/2015</c:v>
                </c:pt>
                <c:pt idx="174">
                  <c:v>15/9/2015</c:v>
                </c:pt>
                <c:pt idx="175">
                  <c:v>17/9/2015</c:v>
                </c:pt>
                <c:pt idx="176">
                  <c:v>18/9/2015</c:v>
                </c:pt>
                <c:pt idx="177">
                  <c:v>21/9/2015</c:v>
                </c:pt>
                <c:pt idx="178">
                  <c:v>22/9/2015</c:v>
                </c:pt>
                <c:pt idx="179">
                  <c:v>23/9/2015</c:v>
                </c:pt>
                <c:pt idx="180">
                  <c:v>25/9/2015</c:v>
                </c:pt>
                <c:pt idx="181">
                  <c:v>28/9/2015</c:v>
                </c:pt>
                <c:pt idx="182">
                  <c:v>29/9/2015</c:v>
                </c:pt>
                <c:pt idx="183">
                  <c:v>30/9/2015</c:v>
                </c:pt>
                <c:pt idx="184">
                  <c:v>1/10/2015</c:v>
                </c:pt>
                <c:pt idx="185">
                  <c:v>2/10/2015</c:v>
                </c:pt>
                <c:pt idx="186">
                  <c:v>5/10/2015</c:v>
                </c:pt>
                <c:pt idx="187">
                  <c:v>6/10/2015</c:v>
                </c:pt>
                <c:pt idx="188">
                  <c:v>7/10/2015</c:v>
                </c:pt>
                <c:pt idx="189">
                  <c:v>8/10/2015</c:v>
                </c:pt>
                <c:pt idx="190">
                  <c:v>9/10/2015</c:v>
                </c:pt>
                <c:pt idx="191">
                  <c:v>12/10/2015</c:v>
                </c:pt>
                <c:pt idx="192">
                  <c:v>13/10/2015</c:v>
                </c:pt>
                <c:pt idx="193">
                  <c:v>15/10/2015</c:v>
                </c:pt>
                <c:pt idx="194">
                  <c:v>16/10/2015</c:v>
                </c:pt>
                <c:pt idx="195">
                  <c:v>19/10/2015</c:v>
                </c:pt>
                <c:pt idx="196">
                  <c:v>20/10/2015</c:v>
                </c:pt>
                <c:pt idx="197">
                  <c:v>21/10/2015</c:v>
                </c:pt>
                <c:pt idx="198">
                  <c:v>22/10/2015</c:v>
                </c:pt>
                <c:pt idx="199">
                  <c:v>23/10/2015</c:v>
                </c:pt>
                <c:pt idx="200">
                  <c:v>26/10/2015</c:v>
                </c:pt>
                <c:pt idx="201">
                  <c:v>27/10/2015</c:v>
                </c:pt>
                <c:pt idx="202">
                  <c:v>28/10/2015</c:v>
                </c:pt>
                <c:pt idx="203">
                  <c:v>29/10/2015</c:v>
                </c:pt>
                <c:pt idx="204">
                  <c:v>30/10/2015</c:v>
                </c:pt>
                <c:pt idx="205">
                  <c:v>2/11/2015</c:v>
                </c:pt>
                <c:pt idx="206">
                  <c:v>3/11/2015</c:v>
                </c:pt>
                <c:pt idx="207">
                  <c:v>4/11/2015</c:v>
                </c:pt>
                <c:pt idx="208">
                  <c:v>5/11/2015</c:v>
                </c:pt>
                <c:pt idx="209">
                  <c:v>6/11/2015</c:v>
                </c:pt>
                <c:pt idx="210">
                  <c:v>9/11/2015</c:v>
                </c:pt>
                <c:pt idx="211">
                  <c:v>11/11/2015</c:v>
                </c:pt>
                <c:pt idx="212">
                  <c:v>12/11/2015</c:v>
                </c:pt>
                <c:pt idx="213">
                  <c:v>13/11/2015</c:v>
                </c:pt>
                <c:pt idx="214">
                  <c:v>16/11/2015</c:v>
                </c:pt>
                <c:pt idx="215">
                  <c:v>17/11/2015</c:v>
                </c:pt>
                <c:pt idx="216">
                  <c:v>18/11/2015</c:v>
                </c:pt>
                <c:pt idx="217">
                  <c:v>19/11/2015</c:v>
                </c:pt>
                <c:pt idx="218">
                  <c:v>20/11/2015</c:v>
                </c:pt>
                <c:pt idx="219">
                  <c:v>23/11/2015</c:v>
                </c:pt>
                <c:pt idx="220">
                  <c:v>24/11/2015</c:v>
                </c:pt>
                <c:pt idx="221">
                  <c:v>25/11/2015</c:v>
                </c:pt>
                <c:pt idx="222">
                  <c:v>26/11/2015</c:v>
                </c:pt>
                <c:pt idx="223">
                  <c:v>27/11/2015</c:v>
                </c:pt>
                <c:pt idx="224">
                  <c:v>30/11/2015</c:v>
                </c:pt>
                <c:pt idx="225">
                  <c:v>1/12/2015</c:v>
                </c:pt>
                <c:pt idx="226">
                  <c:v>2/12/2015</c:v>
                </c:pt>
                <c:pt idx="227">
                  <c:v>3/12/2015</c:v>
                </c:pt>
                <c:pt idx="228">
                  <c:v>4/12/2015</c:v>
                </c:pt>
                <c:pt idx="229">
                  <c:v>7/12/2015</c:v>
                </c:pt>
                <c:pt idx="230">
                  <c:v>8/12/2015</c:v>
                </c:pt>
                <c:pt idx="231">
                  <c:v>9/12/2015</c:v>
                </c:pt>
                <c:pt idx="232">
                  <c:v>10/12/2015</c:v>
                </c:pt>
                <c:pt idx="233">
                  <c:v>11/12/2015</c:v>
                </c:pt>
                <c:pt idx="234">
                  <c:v>14/12/2015</c:v>
                </c:pt>
                <c:pt idx="235">
                  <c:v>15/12/2015</c:v>
                </c:pt>
                <c:pt idx="236">
                  <c:v>16/12/2015</c:v>
                </c:pt>
                <c:pt idx="237">
                  <c:v>17/12/2015</c:v>
                </c:pt>
                <c:pt idx="238">
                  <c:v>18/12/2015</c:v>
                </c:pt>
                <c:pt idx="239">
                  <c:v>21/12/2015</c:v>
                </c:pt>
                <c:pt idx="240">
                  <c:v>22/12/2015</c:v>
                </c:pt>
                <c:pt idx="241">
                  <c:v>23/12/2015</c:v>
                </c:pt>
                <c:pt idx="242">
                  <c:v>28/12/2015</c:v>
                </c:pt>
                <c:pt idx="243">
                  <c:v>29/12/2015</c:v>
                </c:pt>
                <c:pt idx="244">
                  <c:v>30/12/2015</c:v>
                </c:pt>
                <c:pt idx="245">
                  <c:v>31/12/2015</c:v>
                </c:pt>
                <c:pt idx="246">
                  <c:v>4/1/2016</c:v>
                </c:pt>
                <c:pt idx="247">
                  <c:v>5/1/2016</c:v>
                </c:pt>
                <c:pt idx="248">
                  <c:v>6/1/2016</c:v>
                </c:pt>
                <c:pt idx="249">
                  <c:v>7/1/2016</c:v>
                </c:pt>
                <c:pt idx="250">
                  <c:v>8/1/2016</c:v>
                </c:pt>
                <c:pt idx="251">
                  <c:v>11/1/2016</c:v>
                </c:pt>
                <c:pt idx="252">
                  <c:v>12/1/2016</c:v>
                </c:pt>
                <c:pt idx="253">
                  <c:v>13/1/2016</c:v>
                </c:pt>
                <c:pt idx="254">
                  <c:v>14/1/2016</c:v>
                </c:pt>
                <c:pt idx="255">
                  <c:v>15/1/2016</c:v>
                </c:pt>
                <c:pt idx="256">
                  <c:v>18/1/2016</c:v>
                </c:pt>
                <c:pt idx="257">
                  <c:v>19/1/2016</c:v>
                </c:pt>
                <c:pt idx="258">
                  <c:v>20/1/2016</c:v>
                </c:pt>
                <c:pt idx="259">
                  <c:v>21/1/2016</c:v>
                </c:pt>
                <c:pt idx="260">
                  <c:v>22/1/2016</c:v>
                </c:pt>
                <c:pt idx="261">
                  <c:v>26/1/2016</c:v>
                </c:pt>
                <c:pt idx="262">
                  <c:v>27/1/2016</c:v>
                </c:pt>
                <c:pt idx="263">
                  <c:v>28/1/2016</c:v>
                </c:pt>
                <c:pt idx="264">
                  <c:v>29/1/2016</c:v>
                </c:pt>
                <c:pt idx="265">
                  <c:v>2/2/2016</c:v>
                </c:pt>
                <c:pt idx="266">
                  <c:v>3/2/2016</c:v>
                </c:pt>
                <c:pt idx="267">
                  <c:v>4/2/2016</c:v>
                </c:pt>
                <c:pt idx="268">
                  <c:v>5/2/2016</c:v>
                </c:pt>
                <c:pt idx="269">
                  <c:v>8/2/2016</c:v>
                </c:pt>
                <c:pt idx="270">
                  <c:v>9/2/2016</c:v>
                </c:pt>
                <c:pt idx="271">
                  <c:v>10/2/2016</c:v>
                </c:pt>
                <c:pt idx="272">
                  <c:v>11/2/2016</c:v>
                </c:pt>
                <c:pt idx="273">
                  <c:v>12/2/2016</c:v>
                </c:pt>
                <c:pt idx="274">
                  <c:v>15/2/2016</c:v>
                </c:pt>
                <c:pt idx="275">
                  <c:v>16/2/2016</c:v>
                </c:pt>
                <c:pt idx="276">
                  <c:v>17/2/2016</c:v>
                </c:pt>
                <c:pt idx="277">
                  <c:v>18/2/2016</c:v>
                </c:pt>
                <c:pt idx="278">
                  <c:v>19/2/2016</c:v>
                </c:pt>
                <c:pt idx="279">
                  <c:v>22/2/2016</c:v>
                </c:pt>
                <c:pt idx="280">
                  <c:v>23/2/2016</c:v>
                </c:pt>
                <c:pt idx="281">
                  <c:v>24/2/2016</c:v>
                </c:pt>
                <c:pt idx="282">
                  <c:v>25/2/2016</c:v>
                </c:pt>
                <c:pt idx="283">
                  <c:v>26/2/2016</c:v>
                </c:pt>
                <c:pt idx="284">
                  <c:v>29/2/2016</c:v>
                </c:pt>
                <c:pt idx="285">
                  <c:v>1/3/2016</c:v>
                </c:pt>
                <c:pt idx="286">
                  <c:v>2/3/2016</c:v>
                </c:pt>
                <c:pt idx="287">
                  <c:v>3/3/2016</c:v>
                </c:pt>
                <c:pt idx="288">
                  <c:v>4/3/2016</c:v>
                </c:pt>
                <c:pt idx="289">
                  <c:v>7/3/2016</c:v>
                </c:pt>
                <c:pt idx="290">
                  <c:v>8/3/2016</c:v>
                </c:pt>
                <c:pt idx="291">
                  <c:v>9/3/2016</c:v>
                </c:pt>
                <c:pt idx="292">
                  <c:v>10/3/2016</c:v>
                </c:pt>
                <c:pt idx="293">
                  <c:v>11/3/2016</c:v>
                </c:pt>
                <c:pt idx="294">
                  <c:v>14/3/2016</c:v>
                </c:pt>
                <c:pt idx="295">
                  <c:v>15/3/2016</c:v>
                </c:pt>
                <c:pt idx="296">
                  <c:v>16/3/2016</c:v>
                </c:pt>
                <c:pt idx="297">
                  <c:v>17/3/2016</c:v>
                </c:pt>
                <c:pt idx="298">
                  <c:v>18/3/2016</c:v>
                </c:pt>
                <c:pt idx="299">
                  <c:v>21/3/2016</c:v>
                </c:pt>
                <c:pt idx="300">
                  <c:v>22/3/2016</c:v>
                </c:pt>
                <c:pt idx="301">
                  <c:v>23/3/2016</c:v>
                </c:pt>
                <c:pt idx="302">
                  <c:v>24/3/2016</c:v>
                </c:pt>
                <c:pt idx="303">
                  <c:v>25/3/2016</c:v>
                </c:pt>
                <c:pt idx="304">
                  <c:v>28/3/2016</c:v>
                </c:pt>
                <c:pt idx="305">
                  <c:v>29/3/2016</c:v>
                </c:pt>
                <c:pt idx="306">
                  <c:v>30/3/2016</c:v>
                </c:pt>
                <c:pt idx="307">
                  <c:v>31/3/2016</c:v>
                </c:pt>
                <c:pt idx="308">
                  <c:v>1/4/2016</c:v>
                </c:pt>
                <c:pt idx="309">
                  <c:v>4/4/2016</c:v>
                </c:pt>
                <c:pt idx="310">
                  <c:v>5/4/2016</c:v>
                </c:pt>
                <c:pt idx="311">
                  <c:v>6/4/2016</c:v>
                </c:pt>
                <c:pt idx="312">
                  <c:v>7/4/2016</c:v>
                </c:pt>
                <c:pt idx="313">
                  <c:v>8/4/2016</c:v>
                </c:pt>
                <c:pt idx="314">
                  <c:v>11/4/2016</c:v>
                </c:pt>
                <c:pt idx="315">
                  <c:v>12/4/2016</c:v>
                </c:pt>
                <c:pt idx="316">
                  <c:v>13/4/2016</c:v>
                </c:pt>
                <c:pt idx="317">
                  <c:v>14/4/2016</c:v>
                </c:pt>
                <c:pt idx="318">
                  <c:v>15/4/2016</c:v>
                </c:pt>
                <c:pt idx="319">
                  <c:v>18/4/2016</c:v>
                </c:pt>
                <c:pt idx="320">
                  <c:v>19/4/2016</c:v>
                </c:pt>
                <c:pt idx="321">
                  <c:v>20/4/2016</c:v>
                </c:pt>
                <c:pt idx="322">
                  <c:v>21/4/2016</c:v>
                </c:pt>
                <c:pt idx="323">
                  <c:v>22/4/2016</c:v>
                </c:pt>
                <c:pt idx="324">
                  <c:v>25/4/2016</c:v>
                </c:pt>
                <c:pt idx="325">
                  <c:v>26/4/2016</c:v>
                </c:pt>
                <c:pt idx="326">
                  <c:v>27/4/2016</c:v>
                </c:pt>
                <c:pt idx="327">
                  <c:v>28/4/2016</c:v>
                </c:pt>
                <c:pt idx="328">
                  <c:v>29/4/2016</c:v>
                </c:pt>
                <c:pt idx="329">
                  <c:v>3/5/2016</c:v>
                </c:pt>
                <c:pt idx="330">
                  <c:v>4/5/2016</c:v>
                </c:pt>
                <c:pt idx="331">
                  <c:v>5/5/2016</c:v>
                </c:pt>
                <c:pt idx="332">
                  <c:v>6/5/2016</c:v>
                </c:pt>
                <c:pt idx="333">
                  <c:v>9/5/2016</c:v>
                </c:pt>
                <c:pt idx="334">
                  <c:v>10/5/2016</c:v>
                </c:pt>
                <c:pt idx="335">
                  <c:v>11/5/2016</c:v>
                </c:pt>
                <c:pt idx="336">
                  <c:v>12/5/2016</c:v>
                </c:pt>
                <c:pt idx="337">
                  <c:v>13/5/2016</c:v>
                </c:pt>
                <c:pt idx="338">
                  <c:v>16/5/2016</c:v>
                </c:pt>
                <c:pt idx="339">
                  <c:v>17/5/2016</c:v>
                </c:pt>
                <c:pt idx="340">
                  <c:v>18/5/2016</c:v>
                </c:pt>
                <c:pt idx="341">
                  <c:v>19/5/2016</c:v>
                </c:pt>
                <c:pt idx="342">
                  <c:v>20/5/2016</c:v>
                </c:pt>
                <c:pt idx="343">
                  <c:v>23/5/2016</c:v>
                </c:pt>
                <c:pt idx="344">
                  <c:v>24/5/2016</c:v>
                </c:pt>
                <c:pt idx="345">
                  <c:v>25/5/2016</c:v>
                </c:pt>
                <c:pt idx="346">
                  <c:v>26/5/2016</c:v>
                </c:pt>
                <c:pt idx="347">
                  <c:v>27/5/2016</c:v>
                </c:pt>
                <c:pt idx="348">
                  <c:v>30/5/2016</c:v>
                </c:pt>
                <c:pt idx="349">
                  <c:v>31/5/2016</c:v>
                </c:pt>
                <c:pt idx="350">
                  <c:v>1/6/2016</c:v>
                </c:pt>
                <c:pt idx="351">
                  <c:v>2/6/2016</c:v>
                </c:pt>
                <c:pt idx="352">
                  <c:v>3/6/2016</c:v>
                </c:pt>
                <c:pt idx="353">
                  <c:v>6/6/2016</c:v>
                </c:pt>
                <c:pt idx="354">
                  <c:v>7/6/2016</c:v>
                </c:pt>
                <c:pt idx="355">
                  <c:v>8/6/2016</c:v>
                </c:pt>
                <c:pt idx="356">
                  <c:v>9/6/2016</c:v>
                </c:pt>
                <c:pt idx="357">
                  <c:v>10/6/2016</c:v>
                </c:pt>
                <c:pt idx="358">
                  <c:v>13/6/2016</c:v>
                </c:pt>
                <c:pt idx="359">
                  <c:v>14/6/2016</c:v>
                </c:pt>
                <c:pt idx="360">
                  <c:v>15/6/2016</c:v>
                </c:pt>
                <c:pt idx="361">
                  <c:v>16/6/2016</c:v>
                </c:pt>
                <c:pt idx="362">
                  <c:v>17/6/2016</c:v>
                </c:pt>
                <c:pt idx="363">
                  <c:v>20/6/2016</c:v>
                </c:pt>
                <c:pt idx="364">
                  <c:v>21/6/2016</c:v>
                </c:pt>
                <c:pt idx="365">
                  <c:v>23/6/2016</c:v>
                </c:pt>
                <c:pt idx="366">
                  <c:v>24/6/2016</c:v>
                </c:pt>
                <c:pt idx="367">
                  <c:v>27/6/2016</c:v>
                </c:pt>
                <c:pt idx="368">
                  <c:v>28/6/2016</c:v>
                </c:pt>
                <c:pt idx="369">
                  <c:v>29/6/2016</c:v>
                </c:pt>
                <c:pt idx="370">
                  <c:v>30/6/2016</c:v>
                </c:pt>
                <c:pt idx="371">
                  <c:v>1/7/2016</c:v>
                </c:pt>
                <c:pt idx="372">
                  <c:v>4/7/2016</c:v>
                </c:pt>
                <c:pt idx="373">
                  <c:v>5/7/2016</c:v>
                </c:pt>
                <c:pt idx="374">
                  <c:v>6/7/2016</c:v>
                </c:pt>
                <c:pt idx="375">
                  <c:v>7/7/2016</c:v>
                </c:pt>
                <c:pt idx="376">
                  <c:v>8/7/2016</c:v>
                </c:pt>
                <c:pt idx="377">
                  <c:v>11/7/2016</c:v>
                </c:pt>
                <c:pt idx="378">
                  <c:v>12/7/2016</c:v>
                </c:pt>
                <c:pt idx="379">
                  <c:v>13/7/2016</c:v>
                </c:pt>
                <c:pt idx="380">
                  <c:v>14/7/2016</c:v>
                </c:pt>
                <c:pt idx="381">
                  <c:v>15/7/2016</c:v>
                </c:pt>
                <c:pt idx="382">
                  <c:v>18/7/2016</c:v>
                </c:pt>
                <c:pt idx="383">
                  <c:v>19/7/2016</c:v>
                </c:pt>
                <c:pt idx="384">
                  <c:v>20/7/2016</c:v>
                </c:pt>
                <c:pt idx="385">
                  <c:v>21/7/2016</c:v>
                </c:pt>
                <c:pt idx="386">
                  <c:v>22/7/2016</c:v>
                </c:pt>
                <c:pt idx="387">
                  <c:v>25/7/2016</c:v>
                </c:pt>
                <c:pt idx="388">
                  <c:v>26/7/2016</c:v>
                </c:pt>
                <c:pt idx="389">
                  <c:v>27/7/2016</c:v>
                </c:pt>
                <c:pt idx="390">
                  <c:v>28/7/2016</c:v>
                </c:pt>
                <c:pt idx="391">
                  <c:v>29/7/2016</c:v>
                </c:pt>
                <c:pt idx="392">
                  <c:v>1/8/2016</c:v>
                </c:pt>
                <c:pt idx="393">
                  <c:v>2/8/2016</c:v>
                </c:pt>
                <c:pt idx="394">
                  <c:v>3/8/2016</c:v>
                </c:pt>
                <c:pt idx="395">
                  <c:v>4/8/2016</c:v>
                </c:pt>
                <c:pt idx="396">
                  <c:v>5/8/2016</c:v>
                </c:pt>
                <c:pt idx="397">
                  <c:v>8/8/2016</c:v>
                </c:pt>
                <c:pt idx="398">
                  <c:v>9/8/2016</c:v>
                </c:pt>
                <c:pt idx="399">
                  <c:v>10/8/2016</c:v>
                </c:pt>
                <c:pt idx="400">
                  <c:v>11/8/2016</c:v>
                </c:pt>
                <c:pt idx="401">
                  <c:v>12/8/2016</c:v>
                </c:pt>
                <c:pt idx="402">
                  <c:v>15/8/2016</c:v>
                </c:pt>
                <c:pt idx="403">
                  <c:v>16/8/2016</c:v>
                </c:pt>
                <c:pt idx="404">
                  <c:v>17/8/2016</c:v>
                </c:pt>
                <c:pt idx="405">
                  <c:v>18/8/2016</c:v>
                </c:pt>
                <c:pt idx="406">
                  <c:v>19/8/2016</c:v>
                </c:pt>
                <c:pt idx="407">
                  <c:v>22/8/2016</c:v>
                </c:pt>
                <c:pt idx="408">
                  <c:v>23/8/2016</c:v>
                </c:pt>
                <c:pt idx="409">
                  <c:v>24/8/2016</c:v>
                </c:pt>
                <c:pt idx="410">
                  <c:v>25/8/2016</c:v>
                </c:pt>
                <c:pt idx="411">
                  <c:v>26/8/2016</c:v>
                </c:pt>
                <c:pt idx="412">
                  <c:v>29/8/2016</c:v>
                </c:pt>
                <c:pt idx="413">
                  <c:v>30/8/2016</c:v>
                </c:pt>
                <c:pt idx="414">
                  <c:v>1/9/2016</c:v>
                </c:pt>
                <c:pt idx="415">
                  <c:v>2/9/2016</c:v>
                </c:pt>
                <c:pt idx="416">
                  <c:v>5/9/2016</c:v>
                </c:pt>
                <c:pt idx="417">
                  <c:v>6/9/2016</c:v>
                </c:pt>
                <c:pt idx="418">
                  <c:v>7/9/2016</c:v>
                </c:pt>
                <c:pt idx="419">
                  <c:v>8/9/2016</c:v>
                </c:pt>
                <c:pt idx="420">
                  <c:v>9/9/2016</c:v>
                </c:pt>
                <c:pt idx="421">
                  <c:v>13/9/2016</c:v>
                </c:pt>
                <c:pt idx="422">
                  <c:v>14/9/2016</c:v>
                </c:pt>
                <c:pt idx="423">
                  <c:v>15/9/2016</c:v>
                </c:pt>
                <c:pt idx="424">
                  <c:v>19/9/2016</c:v>
                </c:pt>
                <c:pt idx="425">
                  <c:v>20/9/2016</c:v>
                </c:pt>
                <c:pt idx="426">
                  <c:v>21/9/2016</c:v>
                </c:pt>
                <c:pt idx="427">
                  <c:v>22/9/2016</c:v>
                </c:pt>
                <c:pt idx="428">
                  <c:v>23/9/2016</c:v>
                </c:pt>
                <c:pt idx="429">
                  <c:v>26/9/2016</c:v>
                </c:pt>
                <c:pt idx="430">
                  <c:v>27/9/2016</c:v>
                </c:pt>
                <c:pt idx="431">
                  <c:v>28/9/2016</c:v>
                </c:pt>
                <c:pt idx="432">
                  <c:v>29/9/2016</c:v>
                </c:pt>
                <c:pt idx="433">
                  <c:v>30/9/2016</c:v>
                </c:pt>
                <c:pt idx="434">
                  <c:v>4/10/2016</c:v>
                </c:pt>
                <c:pt idx="435">
                  <c:v>5/10/2016</c:v>
                </c:pt>
                <c:pt idx="436">
                  <c:v>6/10/2016</c:v>
                </c:pt>
                <c:pt idx="437">
                  <c:v>7/10/2016</c:v>
                </c:pt>
                <c:pt idx="438">
                  <c:v>10/10/2016</c:v>
                </c:pt>
                <c:pt idx="439">
                  <c:v>11/10/2016</c:v>
                </c:pt>
                <c:pt idx="440">
                  <c:v>12/10/2016</c:v>
                </c:pt>
                <c:pt idx="441">
                  <c:v>13/10/2016</c:v>
                </c:pt>
                <c:pt idx="442">
                  <c:v>14/10/2016</c:v>
                </c:pt>
                <c:pt idx="443">
                  <c:v>17/10/2016</c:v>
                </c:pt>
                <c:pt idx="444">
                  <c:v>18/10/2016</c:v>
                </c:pt>
                <c:pt idx="445">
                  <c:v>19/10/2016</c:v>
                </c:pt>
                <c:pt idx="446">
                  <c:v>20/10/2016</c:v>
                </c:pt>
                <c:pt idx="447">
                  <c:v>21/10/2016</c:v>
                </c:pt>
                <c:pt idx="448">
                  <c:v>24/10/2016</c:v>
                </c:pt>
                <c:pt idx="449">
                  <c:v>25/10/2016</c:v>
                </c:pt>
                <c:pt idx="450">
                  <c:v>26/10/2016</c:v>
                </c:pt>
                <c:pt idx="451">
                  <c:v>27/10/2016</c:v>
                </c:pt>
                <c:pt idx="452">
                  <c:v>28/10/2016</c:v>
                </c:pt>
                <c:pt idx="453">
                  <c:v>31/10/2016</c:v>
                </c:pt>
                <c:pt idx="454">
                  <c:v>1/11/2016</c:v>
                </c:pt>
                <c:pt idx="455">
                  <c:v>2/11/2016</c:v>
                </c:pt>
                <c:pt idx="456">
                  <c:v>3/11/2016</c:v>
                </c:pt>
                <c:pt idx="457">
                  <c:v>4/11/2016</c:v>
                </c:pt>
                <c:pt idx="458">
                  <c:v>7/11/2016</c:v>
                </c:pt>
                <c:pt idx="459">
                  <c:v>8/11/2016</c:v>
                </c:pt>
                <c:pt idx="460">
                  <c:v>9/11/2016</c:v>
                </c:pt>
                <c:pt idx="461">
                  <c:v>10/11/2016</c:v>
                </c:pt>
                <c:pt idx="462">
                  <c:v>11/11/2016</c:v>
                </c:pt>
                <c:pt idx="463">
                  <c:v>14/11/2016</c:v>
                </c:pt>
                <c:pt idx="464">
                  <c:v>15/11/2016</c:v>
                </c:pt>
                <c:pt idx="465">
                  <c:v>16/11/2016</c:v>
                </c:pt>
                <c:pt idx="466">
                  <c:v>17/11/2016</c:v>
                </c:pt>
                <c:pt idx="467">
                  <c:v>18/11/2016</c:v>
                </c:pt>
                <c:pt idx="468">
                  <c:v>21/11/2016</c:v>
                </c:pt>
                <c:pt idx="469">
                  <c:v>22/11/2016</c:v>
                </c:pt>
                <c:pt idx="470">
                  <c:v>23/11/2016</c:v>
                </c:pt>
                <c:pt idx="471">
                  <c:v>24/11/2016</c:v>
                </c:pt>
                <c:pt idx="472">
                  <c:v>25/11/2016</c:v>
                </c:pt>
                <c:pt idx="473">
                  <c:v>28/11/2016</c:v>
                </c:pt>
                <c:pt idx="474">
                  <c:v>29/11/2016</c:v>
                </c:pt>
                <c:pt idx="475">
                  <c:v>30/11/2016</c:v>
                </c:pt>
                <c:pt idx="476">
                  <c:v>1/12/2016</c:v>
                </c:pt>
                <c:pt idx="477">
                  <c:v>2/12/2016</c:v>
                </c:pt>
                <c:pt idx="478">
                  <c:v>5/12/2016</c:v>
                </c:pt>
                <c:pt idx="479">
                  <c:v>6/12/2016</c:v>
                </c:pt>
                <c:pt idx="480">
                  <c:v>7/12/2016</c:v>
                </c:pt>
                <c:pt idx="481">
                  <c:v>8/12/2016</c:v>
                </c:pt>
                <c:pt idx="482">
                  <c:v>9/12/2016</c:v>
                </c:pt>
                <c:pt idx="483">
                  <c:v>13/12/2016</c:v>
                </c:pt>
                <c:pt idx="484">
                  <c:v>14/12/2016</c:v>
                </c:pt>
                <c:pt idx="485">
                  <c:v>15/12/2016</c:v>
                </c:pt>
                <c:pt idx="486">
                  <c:v>16/12/2016</c:v>
                </c:pt>
                <c:pt idx="487">
                  <c:v>19/12/2016</c:v>
                </c:pt>
                <c:pt idx="488">
                  <c:v>20/12/2016</c:v>
                </c:pt>
                <c:pt idx="489">
                  <c:v>21/12/2016</c:v>
                </c:pt>
                <c:pt idx="490">
                  <c:v>22/12/2016</c:v>
                </c:pt>
                <c:pt idx="491">
                  <c:v>23/12/2016</c:v>
                </c:pt>
                <c:pt idx="492">
                  <c:v>27/12/2016</c:v>
                </c:pt>
                <c:pt idx="493">
                  <c:v>28/12/2016</c:v>
                </c:pt>
                <c:pt idx="494">
                  <c:v>29/12/2016</c:v>
                </c:pt>
                <c:pt idx="495">
                  <c:v>30/12/2016</c:v>
                </c:pt>
                <c:pt idx="496">
                  <c:v>2/1/2017</c:v>
                </c:pt>
                <c:pt idx="497">
                  <c:v>3/1/2017</c:v>
                </c:pt>
                <c:pt idx="498">
                  <c:v>4/1/2017</c:v>
                </c:pt>
                <c:pt idx="499">
                  <c:v>5/1/2017</c:v>
                </c:pt>
                <c:pt idx="500">
                  <c:v>6/1/2017</c:v>
                </c:pt>
                <c:pt idx="501">
                  <c:v>9/1/2017</c:v>
                </c:pt>
                <c:pt idx="502">
                  <c:v>10/1/2017</c:v>
                </c:pt>
                <c:pt idx="503">
                  <c:v>11/1/2017</c:v>
                </c:pt>
                <c:pt idx="504">
                  <c:v>12/1/2017</c:v>
                </c:pt>
                <c:pt idx="505">
                  <c:v>13/1/2017</c:v>
                </c:pt>
                <c:pt idx="506">
                  <c:v>16/1/2017</c:v>
                </c:pt>
                <c:pt idx="507">
                  <c:v>17/1/2017</c:v>
                </c:pt>
                <c:pt idx="508">
                  <c:v>18/1/2017</c:v>
                </c:pt>
                <c:pt idx="509">
                  <c:v>19/1/2017</c:v>
                </c:pt>
                <c:pt idx="510">
                  <c:v>20/1/2017</c:v>
                </c:pt>
                <c:pt idx="511">
                  <c:v>23/1/2017</c:v>
                </c:pt>
                <c:pt idx="512">
                  <c:v>24/1/2017</c:v>
                </c:pt>
                <c:pt idx="513">
                  <c:v>25/1/2017</c:v>
                </c:pt>
                <c:pt idx="514">
                  <c:v>26/1/2017</c:v>
                </c:pt>
                <c:pt idx="515">
                  <c:v>27/1/2017</c:v>
                </c:pt>
                <c:pt idx="516">
                  <c:v>31/1/2017</c:v>
                </c:pt>
                <c:pt idx="517">
                  <c:v>2/2/2017</c:v>
                </c:pt>
                <c:pt idx="518">
                  <c:v>3/2/2017</c:v>
                </c:pt>
                <c:pt idx="519">
                  <c:v>6/2/2017</c:v>
                </c:pt>
                <c:pt idx="520">
                  <c:v>7/2/2017</c:v>
                </c:pt>
                <c:pt idx="521">
                  <c:v>8/2/2017</c:v>
                </c:pt>
                <c:pt idx="522">
                  <c:v>10/2/2017</c:v>
                </c:pt>
                <c:pt idx="523">
                  <c:v>13/2/2017</c:v>
                </c:pt>
                <c:pt idx="524">
                  <c:v>14/2/2017</c:v>
                </c:pt>
                <c:pt idx="525">
                  <c:v>15/2/2017</c:v>
                </c:pt>
                <c:pt idx="526">
                  <c:v>16/2/2017</c:v>
                </c:pt>
                <c:pt idx="527">
                  <c:v>17/2/2017</c:v>
                </c:pt>
                <c:pt idx="528">
                  <c:v>20/2/2017</c:v>
                </c:pt>
                <c:pt idx="529">
                  <c:v>21/2/2017</c:v>
                </c:pt>
                <c:pt idx="530">
                  <c:v>22/2/2017</c:v>
                </c:pt>
                <c:pt idx="531">
                  <c:v>23/2/2017</c:v>
                </c:pt>
                <c:pt idx="532">
                  <c:v>24/2/2017</c:v>
                </c:pt>
                <c:pt idx="533">
                  <c:v>27/2/2017</c:v>
                </c:pt>
                <c:pt idx="534">
                  <c:v>28/2/2017</c:v>
                </c:pt>
                <c:pt idx="535">
                  <c:v>1/3/2017</c:v>
                </c:pt>
                <c:pt idx="536">
                  <c:v>2/3/2017</c:v>
                </c:pt>
                <c:pt idx="537">
                  <c:v>3/3/2017</c:v>
                </c:pt>
                <c:pt idx="538">
                  <c:v>6/3/2017</c:v>
                </c:pt>
                <c:pt idx="539">
                  <c:v>7/3/2017</c:v>
                </c:pt>
                <c:pt idx="540">
                  <c:v>8/3/2017</c:v>
                </c:pt>
                <c:pt idx="541">
                  <c:v>9/3/2017</c:v>
                </c:pt>
                <c:pt idx="542">
                  <c:v>10/3/2017</c:v>
                </c:pt>
                <c:pt idx="543">
                  <c:v>13/3/2017</c:v>
                </c:pt>
                <c:pt idx="544">
                  <c:v>14/3/2017</c:v>
                </c:pt>
                <c:pt idx="545">
                  <c:v>15/3/2017</c:v>
                </c:pt>
                <c:pt idx="546">
                  <c:v>16/3/2017</c:v>
                </c:pt>
                <c:pt idx="547">
                  <c:v>17/3/2017</c:v>
                </c:pt>
                <c:pt idx="548">
                  <c:v>20/3/2017</c:v>
                </c:pt>
                <c:pt idx="549">
                  <c:v>21/3/2017</c:v>
                </c:pt>
                <c:pt idx="550">
                  <c:v>22/3/2017</c:v>
                </c:pt>
                <c:pt idx="551">
                  <c:v>23/3/2017</c:v>
                </c:pt>
                <c:pt idx="552">
                  <c:v>24/3/2017</c:v>
                </c:pt>
                <c:pt idx="553">
                  <c:v>27/3/2017</c:v>
                </c:pt>
                <c:pt idx="554">
                  <c:v>28/3/2017</c:v>
                </c:pt>
                <c:pt idx="555">
                  <c:v>29/3/2017</c:v>
                </c:pt>
                <c:pt idx="556">
                  <c:v>30/3/2017</c:v>
                </c:pt>
                <c:pt idx="557">
                  <c:v>31/3/2017</c:v>
                </c:pt>
                <c:pt idx="558">
                  <c:v>3/4/2017</c:v>
                </c:pt>
                <c:pt idx="559">
                  <c:v>4/4/2017</c:v>
                </c:pt>
                <c:pt idx="560">
                  <c:v>5/4/2017</c:v>
                </c:pt>
                <c:pt idx="561">
                  <c:v>6/4/2017</c:v>
                </c:pt>
                <c:pt idx="562">
                  <c:v>7/4/2017</c:v>
                </c:pt>
                <c:pt idx="563">
                  <c:v>10/4/2017</c:v>
                </c:pt>
                <c:pt idx="564">
                  <c:v>11/4/2017</c:v>
                </c:pt>
                <c:pt idx="565">
                  <c:v>12/4/2017</c:v>
                </c:pt>
                <c:pt idx="566">
                  <c:v>13/4/2017</c:v>
                </c:pt>
                <c:pt idx="567">
                  <c:v>14/4/2017</c:v>
                </c:pt>
                <c:pt idx="568">
                  <c:v>17/4/2017</c:v>
                </c:pt>
                <c:pt idx="569">
                  <c:v>18/4/2017</c:v>
                </c:pt>
                <c:pt idx="570">
                  <c:v>19/4/2017</c:v>
                </c:pt>
                <c:pt idx="571">
                  <c:v>20/4/2017</c:v>
                </c:pt>
                <c:pt idx="572">
                  <c:v>21/4/2017</c:v>
                </c:pt>
                <c:pt idx="573">
                  <c:v>24/4/2017</c:v>
                </c:pt>
                <c:pt idx="574">
                  <c:v>25/4/2017</c:v>
                </c:pt>
                <c:pt idx="575">
                  <c:v>26/4/2017</c:v>
                </c:pt>
                <c:pt idx="576">
                  <c:v>27/4/2017</c:v>
                </c:pt>
                <c:pt idx="577">
                  <c:v>28/4/2017</c:v>
                </c:pt>
                <c:pt idx="578">
                  <c:v>2/5/2017</c:v>
                </c:pt>
                <c:pt idx="579">
                  <c:v>3/5/2017</c:v>
                </c:pt>
                <c:pt idx="580">
                  <c:v>4/5/2017</c:v>
                </c:pt>
                <c:pt idx="581">
                  <c:v>5/5/2017</c:v>
                </c:pt>
                <c:pt idx="582">
                  <c:v>8/5/2017</c:v>
                </c:pt>
                <c:pt idx="583">
                  <c:v>9/5/2017</c:v>
                </c:pt>
                <c:pt idx="584">
                  <c:v>11/5/2017</c:v>
                </c:pt>
                <c:pt idx="585">
                  <c:v>12/5/2017</c:v>
                </c:pt>
                <c:pt idx="586">
                  <c:v>15/5/2017</c:v>
                </c:pt>
                <c:pt idx="587">
                  <c:v>22/5/2017</c:v>
                </c:pt>
                <c:pt idx="588">
                  <c:v>23/5/2017</c:v>
                </c:pt>
                <c:pt idx="589">
                  <c:v>24/5/2017</c:v>
                </c:pt>
                <c:pt idx="590">
                  <c:v>25/5/2017</c:v>
                </c:pt>
                <c:pt idx="591">
                  <c:v>26/5/2017</c:v>
                </c:pt>
                <c:pt idx="592">
                  <c:v>29/5/2017</c:v>
                </c:pt>
                <c:pt idx="593">
                  <c:v>31/5/2017</c:v>
                </c:pt>
                <c:pt idx="594">
                  <c:v>1/6/2017</c:v>
                </c:pt>
                <c:pt idx="595">
                  <c:v>2/6/2017</c:v>
                </c:pt>
                <c:pt idx="596">
                  <c:v>5/6/2017</c:v>
                </c:pt>
                <c:pt idx="597">
                  <c:v>6/6/2017</c:v>
                </c:pt>
                <c:pt idx="598">
                  <c:v>7/6/2017</c:v>
                </c:pt>
                <c:pt idx="599">
                  <c:v>8/6/2017</c:v>
                </c:pt>
                <c:pt idx="600">
                  <c:v>9/6/2017</c:v>
                </c:pt>
                <c:pt idx="601">
                  <c:v>12/6/2017</c:v>
                </c:pt>
                <c:pt idx="602">
                  <c:v>13/6/2017</c:v>
                </c:pt>
                <c:pt idx="603">
                  <c:v>14/6/2017</c:v>
                </c:pt>
                <c:pt idx="604">
                  <c:v>15/6/2017</c:v>
                </c:pt>
                <c:pt idx="605">
                  <c:v>16/6/2017</c:v>
                </c:pt>
                <c:pt idx="606">
                  <c:v>19/6/2017</c:v>
                </c:pt>
                <c:pt idx="607">
                  <c:v>20/6/2017</c:v>
                </c:pt>
                <c:pt idx="608">
                  <c:v>06/21/17</c:v>
                </c:pt>
                <c:pt idx="609">
                  <c:v>06/22/17</c:v>
                </c:pt>
                <c:pt idx="610">
                  <c:v>06/23/17</c:v>
                </c:pt>
                <c:pt idx="611">
                  <c:v>06/28/17</c:v>
                </c:pt>
                <c:pt idx="612">
                  <c:v>06/29/17</c:v>
                </c:pt>
                <c:pt idx="613">
                  <c:v>06/30/17</c:v>
                </c:pt>
                <c:pt idx="614">
                  <c:v>7/3/2017</c:v>
                </c:pt>
                <c:pt idx="615">
                  <c:v>7/4/2017</c:v>
                </c:pt>
                <c:pt idx="616">
                  <c:v>7/5/2017</c:v>
                </c:pt>
                <c:pt idx="617">
                  <c:v>7/6/2017</c:v>
                </c:pt>
                <c:pt idx="618">
                  <c:v>7/7/2017</c:v>
                </c:pt>
                <c:pt idx="619">
                  <c:v>7/10/2017</c:v>
                </c:pt>
                <c:pt idx="620">
                  <c:v>7/11/2017</c:v>
                </c:pt>
                <c:pt idx="621">
                  <c:v>7/12/2017</c:v>
                </c:pt>
                <c:pt idx="622">
                  <c:v>07/13/17</c:v>
                </c:pt>
                <c:pt idx="623">
                  <c:v>07/14/17</c:v>
                </c:pt>
                <c:pt idx="624">
                  <c:v>07/17/17</c:v>
                </c:pt>
                <c:pt idx="625">
                  <c:v>07/18/17</c:v>
                </c:pt>
                <c:pt idx="626">
                  <c:v>07/19/17</c:v>
                </c:pt>
                <c:pt idx="627">
                  <c:v>07/20/17</c:v>
                </c:pt>
                <c:pt idx="628">
                  <c:v>07/21/17</c:v>
                </c:pt>
                <c:pt idx="629">
                  <c:v>07/24/17</c:v>
                </c:pt>
                <c:pt idx="630">
                  <c:v>07/25/17</c:v>
                </c:pt>
                <c:pt idx="631">
                  <c:v>07/26/17</c:v>
                </c:pt>
                <c:pt idx="632">
                  <c:v>07/27/17</c:v>
                </c:pt>
                <c:pt idx="633">
                  <c:v>07/28/17</c:v>
                </c:pt>
                <c:pt idx="634">
                  <c:v>07/31/17</c:v>
                </c:pt>
                <c:pt idx="635">
                  <c:v>8/1/2017</c:v>
                </c:pt>
                <c:pt idx="636">
                  <c:v>8/2/2017</c:v>
                </c:pt>
                <c:pt idx="637">
                  <c:v>8/3/2017</c:v>
                </c:pt>
                <c:pt idx="638">
                  <c:v>8/4/2017</c:v>
                </c:pt>
                <c:pt idx="639">
                  <c:v>8/7/2017</c:v>
                </c:pt>
                <c:pt idx="640">
                  <c:v>8/8/2017</c:v>
                </c:pt>
                <c:pt idx="641">
                  <c:v>8/9/2017</c:v>
                </c:pt>
                <c:pt idx="642">
                  <c:v>8/10/2017</c:v>
                </c:pt>
                <c:pt idx="643">
                  <c:v>8/11/2017</c:v>
                </c:pt>
                <c:pt idx="644">
                  <c:v>08/14/17</c:v>
                </c:pt>
                <c:pt idx="645">
                  <c:v>08/15/17</c:v>
                </c:pt>
                <c:pt idx="646">
                  <c:v>08/16/17</c:v>
                </c:pt>
                <c:pt idx="647">
                  <c:v>08/17/17</c:v>
                </c:pt>
                <c:pt idx="648">
                  <c:v>08/18/17</c:v>
                </c:pt>
                <c:pt idx="649">
                  <c:v>08/21/17</c:v>
                </c:pt>
                <c:pt idx="650">
                  <c:v>08/22/17</c:v>
                </c:pt>
                <c:pt idx="651">
                  <c:v>08/23/17</c:v>
                </c:pt>
                <c:pt idx="652">
                  <c:v>08/24/17</c:v>
                </c:pt>
                <c:pt idx="653">
                  <c:v>08/25/17</c:v>
                </c:pt>
                <c:pt idx="654">
                  <c:v>08/28/17</c:v>
                </c:pt>
                <c:pt idx="655">
                  <c:v>08/29/17</c:v>
                </c:pt>
                <c:pt idx="656">
                  <c:v>08/30/17</c:v>
                </c:pt>
                <c:pt idx="657">
                  <c:v>9/5/2017</c:v>
                </c:pt>
                <c:pt idx="658">
                  <c:v>9/6/2017</c:v>
                </c:pt>
                <c:pt idx="659">
                  <c:v>9/7/2017</c:v>
                </c:pt>
                <c:pt idx="660">
                  <c:v>9/8/2017</c:v>
                </c:pt>
                <c:pt idx="661">
                  <c:v>9/11/2017</c:v>
                </c:pt>
                <c:pt idx="662">
                  <c:v>9/12/2017</c:v>
                </c:pt>
                <c:pt idx="663">
                  <c:v>09/13/17</c:v>
                </c:pt>
                <c:pt idx="664">
                  <c:v>09/14/17</c:v>
                </c:pt>
                <c:pt idx="665">
                  <c:v>09/15/17</c:v>
                </c:pt>
                <c:pt idx="666">
                  <c:v>09/18/17</c:v>
                </c:pt>
                <c:pt idx="667">
                  <c:v>09/19/17</c:v>
                </c:pt>
                <c:pt idx="668">
                  <c:v>09/20/17</c:v>
                </c:pt>
                <c:pt idx="669">
                  <c:v>09/21/17</c:v>
                </c:pt>
                <c:pt idx="670">
                  <c:v>09/25/17</c:v>
                </c:pt>
                <c:pt idx="671">
                  <c:v>09/26/17</c:v>
                </c:pt>
                <c:pt idx="672">
                  <c:v>09/27/17</c:v>
                </c:pt>
                <c:pt idx="673">
                  <c:v>09/28/17</c:v>
                </c:pt>
                <c:pt idx="674">
                  <c:v>09/29/17</c:v>
                </c:pt>
                <c:pt idx="675">
                  <c:v>10/2/2017</c:v>
                </c:pt>
                <c:pt idx="676">
                  <c:v>10/3/2017</c:v>
                </c:pt>
                <c:pt idx="677">
                  <c:v>10/4/2017</c:v>
                </c:pt>
                <c:pt idx="678">
                  <c:v>10/5/2017</c:v>
                </c:pt>
                <c:pt idx="679">
                  <c:v>10/6/2017</c:v>
                </c:pt>
                <c:pt idx="680">
                  <c:v>10/9/2017</c:v>
                </c:pt>
                <c:pt idx="681">
                  <c:v>10/10/2017</c:v>
                </c:pt>
                <c:pt idx="682">
                  <c:v>10/11/2017</c:v>
                </c:pt>
                <c:pt idx="683">
                  <c:v>10/12/2017</c:v>
                </c:pt>
                <c:pt idx="684">
                  <c:v>10/13/17</c:v>
                </c:pt>
                <c:pt idx="685">
                  <c:v>10/16/17</c:v>
                </c:pt>
                <c:pt idx="686">
                  <c:v>10/17/17</c:v>
                </c:pt>
                <c:pt idx="687">
                  <c:v>10/19/17</c:v>
                </c:pt>
                <c:pt idx="688">
                  <c:v>10/20/17</c:v>
                </c:pt>
                <c:pt idx="689">
                  <c:v>10/23/17</c:v>
                </c:pt>
                <c:pt idx="690">
                  <c:v>10/24/17</c:v>
                </c:pt>
                <c:pt idx="691">
                  <c:v>10/25/17</c:v>
                </c:pt>
                <c:pt idx="692">
                  <c:v>10/26/17</c:v>
                </c:pt>
                <c:pt idx="693">
                  <c:v>10/27/17</c:v>
                </c:pt>
                <c:pt idx="694">
                  <c:v>10/30/17</c:v>
                </c:pt>
                <c:pt idx="695">
                  <c:v>10/31/17</c:v>
                </c:pt>
                <c:pt idx="696">
                  <c:v>11/1/2017</c:v>
                </c:pt>
                <c:pt idx="697">
                  <c:v>11/2/2017</c:v>
                </c:pt>
                <c:pt idx="698">
                  <c:v>11/3/2017</c:v>
                </c:pt>
                <c:pt idx="699">
                  <c:v>11/6/2017</c:v>
                </c:pt>
                <c:pt idx="700">
                  <c:v>11/7/2017</c:v>
                </c:pt>
                <c:pt idx="701">
                  <c:v>11/8/2017</c:v>
                </c:pt>
                <c:pt idx="702">
                  <c:v>11/9/2017</c:v>
                </c:pt>
                <c:pt idx="703">
                  <c:v>11/10/2017</c:v>
                </c:pt>
                <c:pt idx="704">
                  <c:v>11/13/17</c:v>
                </c:pt>
                <c:pt idx="705">
                  <c:v>11/14/17</c:v>
                </c:pt>
                <c:pt idx="706">
                  <c:v>11/15/17</c:v>
                </c:pt>
                <c:pt idx="707">
                  <c:v>11/16/17</c:v>
                </c:pt>
                <c:pt idx="708">
                  <c:v>11/17/17</c:v>
                </c:pt>
                <c:pt idx="709">
                  <c:v>11/20/17</c:v>
                </c:pt>
                <c:pt idx="710">
                  <c:v>11/21/17</c:v>
                </c:pt>
                <c:pt idx="711">
                  <c:v>11/22/17</c:v>
                </c:pt>
                <c:pt idx="712">
                  <c:v>11/23/17</c:v>
                </c:pt>
                <c:pt idx="713">
                  <c:v>11/24/17</c:v>
                </c:pt>
                <c:pt idx="714">
                  <c:v>11/27/17</c:v>
                </c:pt>
                <c:pt idx="715">
                  <c:v>11/28/17</c:v>
                </c:pt>
                <c:pt idx="716">
                  <c:v>11/29/17</c:v>
                </c:pt>
                <c:pt idx="717">
                  <c:v>11/30/17</c:v>
                </c:pt>
                <c:pt idx="718">
                  <c:v>12/4/2017</c:v>
                </c:pt>
                <c:pt idx="719">
                  <c:v>12/5/2017</c:v>
                </c:pt>
                <c:pt idx="720">
                  <c:v>12/6/2017</c:v>
                </c:pt>
                <c:pt idx="721">
                  <c:v>12/7/2017</c:v>
                </c:pt>
                <c:pt idx="722">
                  <c:v>12/8/2017</c:v>
                </c:pt>
                <c:pt idx="723">
                  <c:v>12/11/2017</c:v>
                </c:pt>
                <c:pt idx="724">
                  <c:v>12/12/2017</c:v>
                </c:pt>
                <c:pt idx="725">
                  <c:v>12/13/17</c:v>
                </c:pt>
                <c:pt idx="726">
                  <c:v>12/14/17</c:v>
                </c:pt>
                <c:pt idx="727">
                  <c:v>12/15/17</c:v>
                </c:pt>
                <c:pt idx="728">
                  <c:v>12/18/17</c:v>
                </c:pt>
                <c:pt idx="729">
                  <c:v>12/19/17</c:v>
                </c:pt>
                <c:pt idx="730">
                  <c:v>12/20/17</c:v>
                </c:pt>
                <c:pt idx="731">
                  <c:v>12/21/17</c:v>
                </c:pt>
                <c:pt idx="732">
                  <c:v>12/22/17</c:v>
                </c:pt>
                <c:pt idx="733">
                  <c:v>12/26/17</c:v>
                </c:pt>
                <c:pt idx="734">
                  <c:v>12/27/17</c:v>
                </c:pt>
                <c:pt idx="735">
                  <c:v>12/28/17</c:v>
                </c:pt>
                <c:pt idx="736">
                  <c:v>12/29/17</c:v>
                </c:pt>
                <c:pt idx="737">
                  <c:v>1/2/2018</c:v>
                </c:pt>
                <c:pt idx="738">
                  <c:v>1/3/2018</c:v>
                </c:pt>
                <c:pt idx="739">
                  <c:v>1/4/2018</c:v>
                </c:pt>
                <c:pt idx="740">
                  <c:v>1/5/2018</c:v>
                </c:pt>
                <c:pt idx="741">
                  <c:v>1/8/2018</c:v>
                </c:pt>
                <c:pt idx="742">
                  <c:v>1/9/2018</c:v>
                </c:pt>
                <c:pt idx="743">
                  <c:v>1/10/2018</c:v>
                </c:pt>
                <c:pt idx="744">
                  <c:v>1/11/2018</c:v>
                </c:pt>
                <c:pt idx="745">
                  <c:v>1/12/2018</c:v>
                </c:pt>
                <c:pt idx="746">
                  <c:v>01/15/18</c:v>
                </c:pt>
                <c:pt idx="747">
                  <c:v>01/16/18</c:v>
                </c:pt>
                <c:pt idx="748">
                  <c:v>01/17/18</c:v>
                </c:pt>
                <c:pt idx="749">
                  <c:v>01/18/18</c:v>
                </c:pt>
                <c:pt idx="750">
                  <c:v>01/19/18</c:v>
                </c:pt>
                <c:pt idx="751">
                  <c:v>01/22/18</c:v>
                </c:pt>
                <c:pt idx="752">
                  <c:v>01/23/18</c:v>
                </c:pt>
                <c:pt idx="753">
                  <c:v>01/24/18</c:v>
                </c:pt>
                <c:pt idx="754">
                  <c:v>01/25/18</c:v>
                </c:pt>
                <c:pt idx="755">
                  <c:v>01/26/18</c:v>
                </c:pt>
                <c:pt idx="756">
                  <c:v>01/29/18</c:v>
                </c:pt>
                <c:pt idx="757">
                  <c:v>01/30/18</c:v>
                </c:pt>
                <c:pt idx="758">
                  <c:v>2/2/2018</c:v>
                </c:pt>
                <c:pt idx="759">
                  <c:v>2/5/2018</c:v>
                </c:pt>
                <c:pt idx="760">
                  <c:v>2/6/2018</c:v>
                </c:pt>
                <c:pt idx="761">
                  <c:v>2/7/2018</c:v>
                </c:pt>
                <c:pt idx="762">
                  <c:v>2/8/2018</c:v>
                </c:pt>
                <c:pt idx="763">
                  <c:v>2/9/2018</c:v>
                </c:pt>
                <c:pt idx="764">
                  <c:v>2/12/2018</c:v>
                </c:pt>
                <c:pt idx="765">
                  <c:v>02/13/18</c:v>
                </c:pt>
                <c:pt idx="766">
                  <c:v>02/14/18</c:v>
                </c:pt>
                <c:pt idx="767">
                  <c:v>02/15/18</c:v>
                </c:pt>
                <c:pt idx="768">
                  <c:v>02/19/18</c:v>
                </c:pt>
                <c:pt idx="769">
                  <c:v>02/20/18</c:v>
                </c:pt>
                <c:pt idx="770">
                  <c:v>02/21/18</c:v>
                </c:pt>
                <c:pt idx="771">
                  <c:v>02/22/18</c:v>
                </c:pt>
                <c:pt idx="772">
                  <c:v>02/23/18</c:v>
                </c:pt>
                <c:pt idx="773">
                  <c:v>02/26/18</c:v>
                </c:pt>
                <c:pt idx="774">
                  <c:v>02/27/18</c:v>
                </c:pt>
                <c:pt idx="775">
                  <c:v>02/28/18</c:v>
                </c:pt>
                <c:pt idx="776">
                  <c:v>3/1/2018</c:v>
                </c:pt>
                <c:pt idx="777">
                  <c:v>3/2/2018</c:v>
                </c:pt>
                <c:pt idx="778">
                  <c:v>3/5/2018</c:v>
                </c:pt>
                <c:pt idx="779">
                  <c:v>3/6/2018</c:v>
                </c:pt>
                <c:pt idx="780">
                  <c:v>3/7/2018</c:v>
                </c:pt>
                <c:pt idx="781">
                  <c:v>3/8/2018</c:v>
                </c:pt>
                <c:pt idx="782">
                  <c:v>3/9/2018</c:v>
                </c:pt>
                <c:pt idx="783">
                  <c:v>3/12/2018</c:v>
                </c:pt>
                <c:pt idx="784">
                  <c:v>03/13/18</c:v>
                </c:pt>
                <c:pt idx="785">
                  <c:v>03/14/18</c:v>
                </c:pt>
                <c:pt idx="786">
                  <c:v>03/15/18</c:v>
                </c:pt>
                <c:pt idx="787">
                  <c:v>03/16/18</c:v>
                </c:pt>
                <c:pt idx="788">
                  <c:v>03/19/18</c:v>
                </c:pt>
                <c:pt idx="789">
                  <c:v>03/20/18</c:v>
                </c:pt>
                <c:pt idx="790">
                  <c:v>03/21/18</c:v>
                </c:pt>
                <c:pt idx="791">
                  <c:v>03/22/18</c:v>
                </c:pt>
                <c:pt idx="792">
                  <c:v>03/23/18</c:v>
                </c:pt>
                <c:pt idx="793">
                  <c:v>03/26/18</c:v>
                </c:pt>
                <c:pt idx="794">
                  <c:v>03/27/18</c:v>
                </c:pt>
                <c:pt idx="795">
                  <c:v>03/28/18</c:v>
                </c:pt>
                <c:pt idx="796">
                  <c:v>03/29/18</c:v>
                </c:pt>
                <c:pt idx="797">
                  <c:v>03/30/18</c:v>
                </c:pt>
                <c:pt idx="798">
                  <c:v>4/2/2018</c:v>
                </c:pt>
                <c:pt idx="799">
                  <c:v>4/3/2018</c:v>
                </c:pt>
                <c:pt idx="800">
                  <c:v>4/4/2018</c:v>
                </c:pt>
                <c:pt idx="801">
                  <c:v>4/5/2018</c:v>
                </c:pt>
                <c:pt idx="802">
                  <c:v>4/6/2018</c:v>
                </c:pt>
                <c:pt idx="803">
                  <c:v>4/9/2018</c:v>
                </c:pt>
                <c:pt idx="804">
                  <c:v>4/10/2018</c:v>
                </c:pt>
                <c:pt idx="805">
                  <c:v>4/11/2018</c:v>
                </c:pt>
                <c:pt idx="806">
                  <c:v>4/12/2018</c:v>
                </c:pt>
                <c:pt idx="807">
                  <c:v>04/13/18</c:v>
                </c:pt>
                <c:pt idx="808">
                  <c:v>04/16/18</c:v>
                </c:pt>
                <c:pt idx="809">
                  <c:v>04/17/18</c:v>
                </c:pt>
                <c:pt idx="810">
                  <c:v>04/18/18</c:v>
                </c:pt>
                <c:pt idx="811">
                  <c:v>04/19/18</c:v>
                </c:pt>
                <c:pt idx="812">
                  <c:v>04/20/18</c:v>
                </c:pt>
                <c:pt idx="813">
                  <c:v>04/23/18</c:v>
                </c:pt>
                <c:pt idx="814">
                  <c:v>04/24/18</c:v>
                </c:pt>
                <c:pt idx="815">
                  <c:v>04/25/18</c:v>
                </c:pt>
                <c:pt idx="816">
                  <c:v>04/26/18</c:v>
                </c:pt>
                <c:pt idx="817">
                  <c:v>04/27/18</c:v>
                </c:pt>
                <c:pt idx="818">
                  <c:v>04/30/18</c:v>
                </c:pt>
                <c:pt idx="819">
                  <c:v>5/2/2018</c:v>
                </c:pt>
                <c:pt idx="820">
                  <c:v>5/3/2018</c:v>
                </c:pt>
                <c:pt idx="821">
                  <c:v>5/4/2018</c:v>
                </c:pt>
                <c:pt idx="822">
                  <c:v>5/7/2018</c:v>
                </c:pt>
                <c:pt idx="823">
                  <c:v>5/8/2018</c:v>
                </c:pt>
                <c:pt idx="824">
                  <c:v>05/14/18</c:v>
                </c:pt>
                <c:pt idx="825">
                  <c:v>05/15/18</c:v>
                </c:pt>
                <c:pt idx="826">
                  <c:v>05/16/18</c:v>
                </c:pt>
                <c:pt idx="827">
                  <c:v>05/17/18</c:v>
                </c:pt>
                <c:pt idx="828">
                  <c:v>05/18/18</c:v>
                </c:pt>
                <c:pt idx="829">
                  <c:v>05/21/18</c:v>
                </c:pt>
                <c:pt idx="830">
                  <c:v>05/22/18</c:v>
                </c:pt>
                <c:pt idx="831">
                  <c:v>05/23/18</c:v>
                </c:pt>
                <c:pt idx="832">
                  <c:v>05/24/18</c:v>
                </c:pt>
                <c:pt idx="833">
                  <c:v>05/25/18</c:v>
                </c:pt>
                <c:pt idx="834">
                  <c:v>05/28/18</c:v>
                </c:pt>
                <c:pt idx="835">
                  <c:v>05/30/18</c:v>
                </c:pt>
                <c:pt idx="836">
                  <c:v>05/31/18</c:v>
                </c:pt>
                <c:pt idx="837">
                  <c:v>6/1/2018</c:v>
                </c:pt>
                <c:pt idx="838">
                  <c:v>6/4/2018</c:v>
                </c:pt>
                <c:pt idx="839">
                  <c:v>6/5/2018</c:v>
                </c:pt>
                <c:pt idx="840">
                  <c:v>6/6/2018</c:v>
                </c:pt>
                <c:pt idx="841">
                  <c:v>6/7/2018</c:v>
                </c:pt>
                <c:pt idx="842">
                  <c:v>6/8/2018</c:v>
                </c:pt>
                <c:pt idx="843">
                  <c:v>6/11/2018</c:v>
                </c:pt>
                <c:pt idx="844">
                  <c:v>6/12/2018</c:v>
                </c:pt>
                <c:pt idx="845">
                  <c:v>06/13/18</c:v>
                </c:pt>
                <c:pt idx="846">
                  <c:v>06/14/18</c:v>
                </c:pt>
                <c:pt idx="847">
                  <c:v>06/18/18</c:v>
                </c:pt>
                <c:pt idx="848">
                  <c:v>06/19/18</c:v>
                </c:pt>
                <c:pt idx="849">
                  <c:v>06/20/18</c:v>
                </c:pt>
                <c:pt idx="850">
                  <c:v>06/21/18</c:v>
                </c:pt>
                <c:pt idx="851">
                  <c:v>06/22/18</c:v>
                </c:pt>
                <c:pt idx="852">
                  <c:v>06/25/18</c:v>
                </c:pt>
                <c:pt idx="853">
                  <c:v>06/26/18</c:v>
                </c:pt>
                <c:pt idx="854">
                  <c:v>06/27/18</c:v>
                </c:pt>
                <c:pt idx="855">
                  <c:v>06/28/18</c:v>
                </c:pt>
                <c:pt idx="856">
                  <c:v>06/29/18</c:v>
                </c:pt>
                <c:pt idx="857">
                  <c:v>7/2/2018</c:v>
                </c:pt>
                <c:pt idx="858">
                  <c:v>7/3/2018</c:v>
                </c:pt>
                <c:pt idx="859">
                  <c:v>7/4/2018</c:v>
                </c:pt>
                <c:pt idx="860">
                  <c:v>7/5/2018</c:v>
                </c:pt>
                <c:pt idx="861">
                  <c:v>7/6/2018</c:v>
                </c:pt>
                <c:pt idx="862">
                  <c:v>7/9/2018</c:v>
                </c:pt>
                <c:pt idx="863">
                  <c:v>7/10/2018</c:v>
                </c:pt>
                <c:pt idx="864">
                  <c:v>7/11/2018</c:v>
                </c:pt>
                <c:pt idx="865">
                  <c:v>7/12/2018</c:v>
                </c:pt>
                <c:pt idx="866">
                  <c:v>07/13/18</c:v>
                </c:pt>
                <c:pt idx="867">
                  <c:v>07/16/18</c:v>
                </c:pt>
                <c:pt idx="868">
                  <c:v>07/17/18</c:v>
                </c:pt>
                <c:pt idx="869">
                  <c:v>07/18/18</c:v>
                </c:pt>
                <c:pt idx="870">
                  <c:v>07/19/18</c:v>
                </c:pt>
                <c:pt idx="871">
                  <c:v>07/20/18</c:v>
                </c:pt>
                <c:pt idx="872">
                  <c:v>07/23/18</c:v>
                </c:pt>
                <c:pt idx="873">
                  <c:v>07/24/18</c:v>
                </c:pt>
                <c:pt idx="874">
                  <c:v>07/25/18</c:v>
                </c:pt>
                <c:pt idx="875">
                  <c:v>07/26/18</c:v>
                </c:pt>
                <c:pt idx="876">
                  <c:v>07/27/18</c:v>
                </c:pt>
                <c:pt idx="877">
                  <c:v>07/30/18</c:v>
                </c:pt>
                <c:pt idx="878">
                  <c:v>07/31/18</c:v>
                </c:pt>
                <c:pt idx="879">
                  <c:v>8/1/2018</c:v>
                </c:pt>
                <c:pt idx="880">
                  <c:v>8/2/2018</c:v>
                </c:pt>
                <c:pt idx="881">
                  <c:v>8/3/2018</c:v>
                </c:pt>
                <c:pt idx="882">
                  <c:v>8/6/2018</c:v>
                </c:pt>
                <c:pt idx="883">
                  <c:v>8/7/2018</c:v>
                </c:pt>
              </c:strCache>
            </c:strRef>
          </c:cat>
          <c:val>
            <c:numRef>
              <c:f>'Hard Input'!$O$656:$O$1539</c:f>
              <c:numCache>
                <c:formatCode>General</c:formatCode>
                <c:ptCount val="884"/>
                <c:pt idx="0">
                  <c:v>1221800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2930100</c:v>
                </c:pt>
                <c:pt idx="5">
                  <c:v>2196100</c:v>
                </c:pt>
                <c:pt idx="6">
                  <c:v>0</c:v>
                </c:pt>
                <c:pt idx="7">
                  <c:v>2925300</c:v>
                </c:pt>
                <c:pt idx="8">
                  <c:v>5804800</c:v>
                </c:pt>
                <c:pt idx="9">
                  <c:v>5254900</c:v>
                </c:pt>
                <c:pt idx="10">
                  <c:v>3306100</c:v>
                </c:pt>
                <c:pt idx="11">
                  <c:v>2576400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4981200</c:v>
                </c:pt>
                <c:pt idx="16">
                  <c:v>2540000</c:v>
                </c:pt>
                <c:pt idx="17">
                  <c:v>4736200</c:v>
                </c:pt>
                <c:pt idx="18">
                  <c:v>5611400</c:v>
                </c:pt>
                <c:pt idx="19">
                  <c:v>0</c:v>
                </c:pt>
                <c:pt idx="20">
                  <c:v>7401900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3057300</c:v>
                </c:pt>
                <c:pt idx="25">
                  <c:v>3409800</c:v>
                </c:pt>
                <c:pt idx="26">
                  <c:v>3165900</c:v>
                </c:pt>
                <c:pt idx="27">
                  <c:v>3206100</c:v>
                </c:pt>
                <c:pt idx="28">
                  <c:v>4395700</c:v>
                </c:pt>
                <c:pt idx="29">
                  <c:v>8209100</c:v>
                </c:pt>
                <c:pt idx="30">
                  <c:v>4463800</c:v>
                </c:pt>
                <c:pt idx="31">
                  <c:v>1236400</c:v>
                </c:pt>
                <c:pt idx="32">
                  <c:v>2399500</c:v>
                </c:pt>
                <c:pt idx="33">
                  <c:v>2742500</c:v>
                </c:pt>
                <c:pt idx="34">
                  <c:v>1350400</c:v>
                </c:pt>
                <c:pt idx="35">
                  <c:v>2554300</c:v>
                </c:pt>
                <c:pt idx="36">
                  <c:v>3363200</c:v>
                </c:pt>
                <c:pt idx="37">
                  <c:v>2662800</c:v>
                </c:pt>
                <c:pt idx="38">
                  <c:v>4223700</c:v>
                </c:pt>
                <c:pt idx="39">
                  <c:v>4786100</c:v>
                </c:pt>
                <c:pt idx="40">
                  <c:v>2611800</c:v>
                </c:pt>
                <c:pt idx="41">
                  <c:v>2022300</c:v>
                </c:pt>
                <c:pt idx="42">
                  <c:v>2660000</c:v>
                </c:pt>
                <c:pt idx="43">
                  <c:v>3636200</c:v>
                </c:pt>
                <c:pt idx="44">
                  <c:v>3796600</c:v>
                </c:pt>
                <c:pt idx="45">
                  <c:v>3105400</c:v>
                </c:pt>
                <c:pt idx="46">
                  <c:v>2846700</c:v>
                </c:pt>
                <c:pt idx="47">
                  <c:v>1865400</c:v>
                </c:pt>
                <c:pt idx="48">
                  <c:v>1848200</c:v>
                </c:pt>
                <c:pt idx="49">
                  <c:v>6986700</c:v>
                </c:pt>
                <c:pt idx="50">
                  <c:v>3435500</c:v>
                </c:pt>
                <c:pt idx="51">
                  <c:v>9873700</c:v>
                </c:pt>
                <c:pt idx="52">
                  <c:v>2740400</c:v>
                </c:pt>
                <c:pt idx="53">
                  <c:v>2658600</c:v>
                </c:pt>
                <c:pt idx="54">
                  <c:v>3224100</c:v>
                </c:pt>
                <c:pt idx="55">
                  <c:v>3200600</c:v>
                </c:pt>
                <c:pt idx="56">
                  <c:v>8236000</c:v>
                </c:pt>
                <c:pt idx="57">
                  <c:v>3654300</c:v>
                </c:pt>
                <c:pt idx="58">
                  <c:v>4503500</c:v>
                </c:pt>
                <c:pt idx="59">
                  <c:v>1082600</c:v>
                </c:pt>
                <c:pt idx="60">
                  <c:v>1788800</c:v>
                </c:pt>
                <c:pt idx="61">
                  <c:v>1825200</c:v>
                </c:pt>
                <c:pt idx="62">
                  <c:v>2079500</c:v>
                </c:pt>
                <c:pt idx="63">
                  <c:v>2798300</c:v>
                </c:pt>
                <c:pt idx="64">
                  <c:v>2067900</c:v>
                </c:pt>
                <c:pt idx="65">
                  <c:v>2531000</c:v>
                </c:pt>
                <c:pt idx="66">
                  <c:v>3374900</c:v>
                </c:pt>
                <c:pt idx="67">
                  <c:v>6092200</c:v>
                </c:pt>
                <c:pt idx="68">
                  <c:v>3844200</c:v>
                </c:pt>
                <c:pt idx="69">
                  <c:v>4162100</c:v>
                </c:pt>
                <c:pt idx="70">
                  <c:v>2983900</c:v>
                </c:pt>
                <c:pt idx="71">
                  <c:v>3382200</c:v>
                </c:pt>
                <c:pt idx="72">
                  <c:v>5898400</c:v>
                </c:pt>
                <c:pt idx="73">
                  <c:v>2574300</c:v>
                </c:pt>
                <c:pt idx="74">
                  <c:v>2541000</c:v>
                </c:pt>
                <c:pt idx="75">
                  <c:v>1098800</c:v>
                </c:pt>
                <c:pt idx="76">
                  <c:v>3173000</c:v>
                </c:pt>
                <c:pt idx="77">
                  <c:v>1813600</c:v>
                </c:pt>
                <c:pt idx="78">
                  <c:v>3610200</c:v>
                </c:pt>
                <c:pt idx="79">
                  <c:v>3193400</c:v>
                </c:pt>
                <c:pt idx="80">
                  <c:v>10145400</c:v>
                </c:pt>
                <c:pt idx="81">
                  <c:v>3183300</c:v>
                </c:pt>
                <c:pt idx="82">
                  <c:v>2096300</c:v>
                </c:pt>
                <c:pt idx="83">
                  <c:v>4157600</c:v>
                </c:pt>
                <c:pt idx="84">
                  <c:v>3375800</c:v>
                </c:pt>
                <c:pt idx="85">
                  <c:v>1960600</c:v>
                </c:pt>
                <c:pt idx="86">
                  <c:v>3390900</c:v>
                </c:pt>
                <c:pt idx="87">
                  <c:v>2877500</c:v>
                </c:pt>
                <c:pt idx="88">
                  <c:v>2653700</c:v>
                </c:pt>
                <c:pt idx="89">
                  <c:v>3143100</c:v>
                </c:pt>
                <c:pt idx="90">
                  <c:v>3448000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363700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1263400</c:v>
                </c:pt>
                <c:pt idx="105">
                  <c:v>1963600</c:v>
                </c:pt>
                <c:pt idx="106">
                  <c:v>3293500</c:v>
                </c:pt>
                <c:pt idx="107">
                  <c:v>3287300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4556200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5897400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4399700</c:v>
                </c:pt>
                <c:pt idx="144">
                  <c:v>0</c:v>
                </c:pt>
                <c:pt idx="145">
                  <c:v>1635500</c:v>
                </c:pt>
                <c:pt idx="146">
                  <c:v>1007900</c:v>
                </c:pt>
                <c:pt idx="147">
                  <c:v>4663500</c:v>
                </c:pt>
                <c:pt idx="148">
                  <c:v>2729900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8213000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6792200</c:v>
                </c:pt>
                <c:pt idx="165">
                  <c:v>7478000</c:v>
                </c:pt>
                <c:pt idx="166">
                  <c:v>0</c:v>
                </c:pt>
                <c:pt idx="167">
                  <c:v>0</c:v>
                </c:pt>
                <c:pt idx="168">
                  <c:v>2111400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7370900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3412300</c:v>
                </c:pt>
                <c:pt idx="205">
                  <c:v>2340000</c:v>
                </c:pt>
                <c:pt idx="206">
                  <c:v>3588000</c:v>
                </c:pt>
                <c:pt idx="207">
                  <c:v>3493900</c:v>
                </c:pt>
                <c:pt idx="208">
                  <c:v>1844100</c:v>
                </c:pt>
                <c:pt idx="209">
                  <c:v>1403700</c:v>
                </c:pt>
                <c:pt idx="210">
                  <c:v>1096700</c:v>
                </c:pt>
                <c:pt idx="211">
                  <c:v>3262900</c:v>
                </c:pt>
                <c:pt idx="212">
                  <c:v>2849100</c:v>
                </c:pt>
                <c:pt idx="213">
                  <c:v>2051100</c:v>
                </c:pt>
                <c:pt idx="214">
                  <c:v>2473700</c:v>
                </c:pt>
                <c:pt idx="215">
                  <c:v>2354800</c:v>
                </c:pt>
                <c:pt idx="216">
                  <c:v>1234800</c:v>
                </c:pt>
                <c:pt idx="217">
                  <c:v>2137400</c:v>
                </c:pt>
                <c:pt idx="218">
                  <c:v>1882700</c:v>
                </c:pt>
                <c:pt idx="219">
                  <c:v>1450800</c:v>
                </c:pt>
                <c:pt idx="220">
                  <c:v>2882400</c:v>
                </c:pt>
                <c:pt idx="221">
                  <c:v>1697800</c:v>
                </c:pt>
                <c:pt idx="222">
                  <c:v>1378200</c:v>
                </c:pt>
                <c:pt idx="223">
                  <c:v>1016400</c:v>
                </c:pt>
                <c:pt idx="224">
                  <c:v>10975500</c:v>
                </c:pt>
                <c:pt idx="225">
                  <c:v>4316500</c:v>
                </c:pt>
                <c:pt idx="226">
                  <c:v>1783400</c:v>
                </c:pt>
                <c:pt idx="227">
                  <c:v>1553500</c:v>
                </c:pt>
                <c:pt idx="228">
                  <c:v>2745600</c:v>
                </c:pt>
                <c:pt idx="229">
                  <c:v>1382900</c:v>
                </c:pt>
                <c:pt idx="230">
                  <c:v>2518500</c:v>
                </c:pt>
                <c:pt idx="231">
                  <c:v>1641300</c:v>
                </c:pt>
                <c:pt idx="232">
                  <c:v>3077300</c:v>
                </c:pt>
                <c:pt idx="233">
                  <c:v>3899000</c:v>
                </c:pt>
                <c:pt idx="234">
                  <c:v>3139800</c:v>
                </c:pt>
                <c:pt idx="235">
                  <c:v>4692000</c:v>
                </c:pt>
                <c:pt idx="236">
                  <c:v>3122400</c:v>
                </c:pt>
                <c:pt idx="237">
                  <c:v>6494400</c:v>
                </c:pt>
                <c:pt idx="238">
                  <c:v>7321600</c:v>
                </c:pt>
                <c:pt idx="239">
                  <c:v>2426700</c:v>
                </c:pt>
                <c:pt idx="240">
                  <c:v>1888800</c:v>
                </c:pt>
                <c:pt idx="241">
                  <c:v>2616000</c:v>
                </c:pt>
                <c:pt idx="242">
                  <c:v>2153700</c:v>
                </c:pt>
                <c:pt idx="243">
                  <c:v>3230000</c:v>
                </c:pt>
                <c:pt idx="244">
                  <c:v>0</c:v>
                </c:pt>
                <c:pt idx="245">
                  <c:v>1044600</c:v>
                </c:pt>
                <c:pt idx="246">
                  <c:v>1975000</c:v>
                </c:pt>
                <c:pt idx="247">
                  <c:v>3827800</c:v>
                </c:pt>
                <c:pt idx="248">
                  <c:v>6261500</c:v>
                </c:pt>
                <c:pt idx="249">
                  <c:v>5864400</c:v>
                </c:pt>
                <c:pt idx="250">
                  <c:v>3147400</c:v>
                </c:pt>
                <c:pt idx="251">
                  <c:v>2826600</c:v>
                </c:pt>
                <c:pt idx="252">
                  <c:v>3795400</c:v>
                </c:pt>
                <c:pt idx="253">
                  <c:v>1457200</c:v>
                </c:pt>
                <c:pt idx="254">
                  <c:v>1837300</c:v>
                </c:pt>
                <c:pt idx="255">
                  <c:v>3229200</c:v>
                </c:pt>
                <c:pt idx="256">
                  <c:v>3199000</c:v>
                </c:pt>
                <c:pt idx="257">
                  <c:v>1098400</c:v>
                </c:pt>
                <c:pt idx="258">
                  <c:v>4226100</c:v>
                </c:pt>
                <c:pt idx="259">
                  <c:v>3646000</c:v>
                </c:pt>
                <c:pt idx="260">
                  <c:v>3088400</c:v>
                </c:pt>
                <c:pt idx="261">
                  <c:v>3038300</c:v>
                </c:pt>
                <c:pt idx="262">
                  <c:v>2800100</c:v>
                </c:pt>
                <c:pt idx="263">
                  <c:v>6574800</c:v>
                </c:pt>
                <c:pt idx="264">
                  <c:v>18014100</c:v>
                </c:pt>
                <c:pt idx="265">
                  <c:v>12478800</c:v>
                </c:pt>
                <c:pt idx="266">
                  <c:v>3259900</c:v>
                </c:pt>
                <c:pt idx="267">
                  <c:v>8088800</c:v>
                </c:pt>
                <c:pt idx="268">
                  <c:v>8731100</c:v>
                </c:pt>
                <c:pt idx="269">
                  <c:v>0</c:v>
                </c:pt>
                <c:pt idx="270">
                  <c:v>0</c:v>
                </c:pt>
                <c:pt idx="271">
                  <c:v>4303900</c:v>
                </c:pt>
                <c:pt idx="272">
                  <c:v>4350100</c:v>
                </c:pt>
                <c:pt idx="273">
                  <c:v>9920500</c:v>
                </c:pt>
                <c:pt idx="274">
                  <c:v>5343500</c:v>
                </c:pt>
                <c:pt idx="275">
                  <c:v>5548100</c:v>
                </c:pt>
                <c:pt idx="276">
                  <c:v>4341700</c:v>
                </c:pt>
                <c:pt idx="277">
                  <c:v>4667900</c:v>
                </c:pt>
                <c:pt idx="278">
                  <c:v>2995200</c:v>
                </c:pt>
                <c:pt idx="279">
                  <c:v>3294300</c:v>
                </c:pt>
                <c:pt idx="280">
                  <c:v>6037700</c:v>
                </c:pt>
                <c:pt idx="281">
                  <c:v>17536300</c:v>
                </c:pt>
                <c:pt idx="282">
                  <c:v>17560900</c:v>
                </c:pt>
                <c:pt idx="283">
                  <c:v>5159200</c:v>
                </c:pt>
                <c:pt idx="284">
                  <c:v>12067900</c:v>
                </c:pt>
                <c:pt idx="285">
                  <c:v>5642100</c:v>
                </c:pt>
                <c:pt idx="286">
                  <c:v>4352000</c:v>
                </c:pt>
                <c:pt idx="287">
                  <c:v>3266200</c:v>
                </c:pt>
                <c:pt idx="288">
                  <c:v>4388500</c:v>
                </c:pt>
                <c:pt idx="289">
                  <c:v>4043700</c:v>
                </c:pt>
                <c:pt idx="290">
                  <c:v>6122100</c:v>
                </c:pt>
                <c:pt idx="291">
                  <c:v>3584500</c:v>
                </c:pt>
                <c:pt idx="292">
                  <c:v>1840600</c:v>
                </c:pt>
                <c:pt idx="293">
                  <c:v>2919100</c:v>
                </c:pt>
                <c:pt idx="294">
                  <c:v>5155000</c:v>
                </c:pt>
                <c:pt idx="295">
                  <c:v>1325200</c:v>
                </c:pt>
                <c:pt idx="296">
                  <c:v>3085600</c:v>
                </c:pt>
                <c:pt idx="297">
                  <c:v>4735700</c:v>
                </c:pt>
                <c:pt idx="298">
                  <c:v>6506300</c:v>
                </c:pt>
                <c:pt idx="299">
                  <c:v>4742200</c:v>
                </c:pt>
                <c:pt idx="300">
                  <c:v>5903700</c:v>
                </c:pt>
                <c:pt idx="301">
                  <c:v>13019000</c:v>
                </c:pt>
                <c:pt idx="302">
                  <c:v>0</c:v>
                </c:pt>
                <c:pt idx="303">
                  <c:v>3050400</c:v>
                </c:pt>
                <c:pt idx="304">
                  <c:v>1144100</c:v>
                </c:pt>
                <c:pt idx="305">
                  <c:v>9719200</c:v>
                </c:pt>
                <c:pt idx="306">
                  <c:v>7956000</c:v>
                </c:pt>
                <c:pt idx="307">
                  <c:v>6297100</c:v>
                </c:pt>
                <c:pt idx="308">
                  <c:v>3678000</c:v>
                </c:pt>
                <c:pt idx="309">
                  <c:v>7601400</c:v>
                </c:pt>
                <c:pt idx="310">
                  <c:v>2408200</c:v>
                </c:pt>
                <c:pt idx="311">
                  <c:v>2094100</c:v>
                </c:pt>
                <c:pt idx="312">
                  <c:v>5255100</c:v>
                </c:pt>
                <c:pt idx="313">
                  <c:v>4067900</c:v>
                </c:pt>
                <c:pt idx="314">
                  <c:v>2128700</c:v>
                </c:pt>
                <c:pt idx="315">
                  <c:v>6406100</c:v>
                </c:pt>
                <c:pt idx="316">
                  <c:v>3664200</c:v>
                </c:pt>
                <c:pt idx="317">
                  <c:v>4426900</c:v>
                </c:pt>
                <c:pt idx="318">
                  <c:v>2156200</c:v>
                </c:pt>
                <c:pt idx="319">
                  <c:v>3168100</c:v>
                </c:pt>
                <c:pt idx="320">
                  <c:v>2464300</c:v>
                </c:pt>
                <c:pt idx="321">
                  <c:v>3483600</c:v>
                </c:pt>
                <c:pt idx="322">
                  <c:v>3003800</c:v>
                </c:pt>
                <c:pt idx="323">
                  <c:v>627500</c:v>
                </c:pt>
                <c:pt idx="324">
                  <c:v>1572600</c:v>
                </c:pt>
                <c:pt idx="325">
                  <c:v>2470300</c:v>
                </c:pt>
                <c:pt idx="326">
                  <c:v>3374800</c:v>
                </c:pt>
                <c:pt idx="327">
                  <c:v>5125200</c:v>
                </c:pt>
                <c:pt idx="328">
                  <c:v>3557300</c:v>
                </c:pt>
                <c:pt idx="329">
                  <c:v>2812600</c:v>
                </c:pt>
                <c:pt idx="330">
                  <c:v>3118600</c:v>
                </c:pt>
                <c:pt idx="331">
                  <c:v>5051700</c:v>
                </c:pt>
                <c:pt idx="332">
                  <c:v>3421200</c:v>
                </c:pt>
                <c:pt idx="333">
                  <c:v>1757300</c:v>
                </c:pt>
                <c:pt idx="334">
                  <c:v>3307400</c:v>
                </c:pt>
                <c:pt idx="335">
                  <c:v>4061900</c:v>
                </c:pt>
                <c:pt idx="336">
                  <c:v>2990900</c:v>
                </c:pt>
                <c:pt idx="337">
                  <c:v>1711000</c:v>
                </c:pt>
                <c:pt idx="338">
                  <c:v>2680300</c:v>
                </c:pt>
                <c:pt idx="339">
                  <c:v>2319200</c:v>
                </c:pt>
                <c:pt idx="340">
                  <c:v>3586700</c:v>
                </c:pt>
                <c:pt idx="341">
                  <c:v>1680700</c:v>
                </c:pt>
                <c:pt idx="342">
                  <c:v>2063200</c:v>
                </c:pt>
                <c:pt idx="343">
                  <c:v>1945700</c:v>
                </c:pt>
                <c:pt idx="344">
                  <c:v>2794600</c:v>
                </c:pt>
                <c:pt idx="345">
                  <c:v>3888700</c:v>
                </c:pt>
                <c:pt idx="346">
                  <c:v>2762900</c:v>
                </c:pt>
                <c:pt idx="347">
                  <c:v>4385200</c:v>
                </c:pt>
                <c:pt idx="348">
                  <c:v>1450200</c:v>
                </c:pt>
                <c:pt idx="349">
                  <c:v>7547400</c:v>
                </c:pt>
                <c:pt idx="350">
                  <c:v>3451700</c:v>
                </c:pt>
                <c:pt idx="351">
                  <c:v>2262300</c:v>
                </c:pt>
                <c:pt idx="352">
                  <c:v>1667400</c:v>
                </c:pt>
                <c:pt idx="353">
                  <c:v>3449600</c:v>
                </c:pt>
                <c:pt idx="354">
                  <c:v>5136100</c:v>
                </c:pt>
                <c:pt idx="355">
                  <c:v>2468700</c:v>
                </c:pt>
                <c:pt idx="356">
                  <c:v>2986300</c:v>
                </c:pt>
                <c:pt idx="357">
                  <c:v>1161100</c:v>
                </c:pt>
                <c:pt idx="358">
                  <c:v>1954500</c:v>
                </c:pt>
                <c:pt idx="359">
                  <c:v>1110600</c:v>
                </c:pt>
                <c:pt idx="360">
                  <c:v>2166100</c:v>
                </c:pt>
                <c:pt idx="361">
                  <c:v>4515000</c:v>
                </c:pt>
                <c:pt idx="362">
                  <c:v>4162300</c:v>
                </c:pt>
                <c:pt idx="363">
                  <c:v>1301500</c:v>
                </c:pt>
                <c:pt idx="364">
                  <c:v>1606600</c:v>
                </c:pt>
                <c:pt idx="365">
                  <c:v>5299400</c:v>
                </c:pt>
                <c:pt idx="366">
                  <c:v>3144500</c:v>
                </c:pt>
                <c:pt idx="367">
                  <c:v>1754900</c:v>
                </c:pt>
                <c:pt idx="368">
                  <c:v>0</c:v>
                </c:pt>
                <c:pt idx="369">
                  <c:v>0</c:v>
                </c:pt>
                <c:pt idx="370">
                  <c:v>4683500</c:v>
                </c:pt>
                <c:pt idx="371">
                  <c:v>2186000</c:v>
                </c:pt>
                <c:pt idx="372">
                  <c:v>2631600</c:v>
                </c:pt>
                <c:pt idx="373">
                  <c:v>906700</c:v>
                </c:pt>
                <c:pt idx="374">
                  <c:v>0</c:v>
                </c:pt>
                <c:pt idx="375">
                  <c:v>0</c:v>
                </c:pt>
                <c:pt idx="376">
                  <c:v>6800700</c:v>
                </c:pt>
                <c:pt idx="377">
                  <c:v>7991300</c:v>
                </c:pt>
                <c:pt idx="378">
                  <c:v>4567700</c:v>
                </c:pt>
                <c:pt idx="379">
                  <c:v>3964300</c:v>
                </c:pt>
                <c:pt idx="380">
                  <c:v>3690100</c:v>
                </c:pt>
                <c:pt idx="381">
                  <c:v>5135400</c:v>
                </c:pt>
                <c:pt idx="382">
                  <c:v>4446200</c:v>
                </c:pt>
                <c:pt idx="383">
                  <c:v>5927100</c:v>
                </c:pt>
                <c:pt idx="384">
                  <c:v>1545800</c:v>
                </c:pt>
                <c:pt idx="385">
                  <c:v>3008300</c:v>
                </c:pt>
                <c:pt idx="386">
                  <c:v>4010400</c:v>
                </c:pt>
                <c:pt idx="387">
                  <c:v>4384700</c:v>
                </c:pt>
                <c:pt idx="388">
                  <c:v>3161100</c:v>
                </c:pt>
                <c:pt idx="389">
                  <c:v>2717600</c:v>
                </c:pt>
                <c:pt idx="390">
                  <c:v>4352200</c:v>
                </c:pt>
                <c:pt idx="391">
                  <c:v>6527800</c:v>
                </c:pt>
                <c:pt idx="392">
                  <c:v>4097100</c:v>
                </c:pt>
                <c:pt idx="393">
                  <c:v>1699000</c:v>
                </c:pt>
                <c:pt idx="394">
                  <c:v>867100</c:v>
                </c:pt>
                <c:pt idx="395">
                  <c:v>1374400</c:v>
                </c:pt>
                <c:pt idx="396">
                  <c:v>2663400</c:v>
                </c:pt>
                <c:pt idx="397">
                  <c:v>4225000</c:v>
                </c:pt>
                <c:pt idx="398">
                  <c:v>1905500</c:v>
                </c:pt>
                <c:pt idx="399">
                  <c:v>2431000</c:v>
                </c:pt>
                <c:pt idx="400">
                  <c:v>3476700</c:v>
                </c:pt>
                <c:pt idx="401">
                  <c:v>8272700</c:v>
                </c:pt>
                <c:pt idx="402">
                  <c:v>1155300</c:v>
                </c:pt>
                <c:pt idx="403">
                  <c:v>3851900</c:v>
                </c:pt>
                <c:pt idx="404">
                  <c:v>2103100</c:v>
                </c:pt>
                <c:pt idx="405">
                  <c:v>1447200</c:v>
                </c:pt>
                <c:pt idx="406">
                  <c:v>1579000</c:v>
                </c:pt>
                <c:pt idx="407">
                  <c:v>1731400</c:v>
                </c:pt>
                <c:pt idx="408">
                  <c:v>2256700</c:v>
                </c:pt>
                <c:pt idx="409">
                  <c:v>3119600</c:v>
                </c:pt>
                <c:pt idx="410">
                  <c:v>5361000</c:v>
                </c:pt>
                <c:pt idx="411">
                  <c:v>6688100</c:v>
                </c:pt>
                <c:pt idx="412">
                  <c:v>2878300</c:v>
                </c:pt>
                <c:pt idx="413">
                  <c:v>6944900</c:v>
                </c:pt>
                <c:pt idx="414">
                  <c:v>4133700</c:v>
                </c:pt>
                <c:pt idx="415">
                  <c:v>7060900</c:v>
                </c:pt>
                <c:pt idx="416">
                  <c:v>2859200</c:v>
                </c:pt>
                <c:pt idx="417">
                  <c:v>4022800</c:v>
                </c:pt>
                <c:pt idx="418">
                  <c:v>5820000</c:v>
                </c:pt>
                <c:pt idx="419">
                  <c:v>2122500</c:v>
                </c:pt>
                <c:pt idx="420">
                  <c:v>1885800</c:v>
                </c:pt>
                <c:pt idx="421">
                  <c:v>4078800</c:v>
                </c:pt>
                <c:pt idx="422">
                  <c:v>2453500</c:v>
                </c:pt>
                <c:pt idx="423">
                  <c:v>6349100</c:v>
                </c:pt>
                <c:pt idx="424">
                  <c:v>9303300</c:v>
                </c:pt>
                <c:pt idx="425">
                  <c:v>3457200</c:v>
                </c:pt>
                <c:pt idx="426">
                  <c:v>8611700</c:v>
                </c:pt>
                <c:pt idx="427">
                  <c:v>9620400</c:v>
                </c:pt>
                <c:pt idx="428">
                  <c:v>6778600</c:v>
                </c:pt>
                <c:pt idx="429">
                  <c:v>3601900</c:v>
                </c:pt>
                <c:pt idx="430">
                  <c:v>8439000</c:v>
                </c:pt>
                <c:pt idx="431">
                  <c:v>7982900</c:v>
                </c:pt>
                <c:pt idx="432">
                  <c:v>3759100</c:v>
                </c:pt>
                <c:pt idx="433">
                  <c:v>5271100</c:v>
                </c:pt>
                <c:pt idx="434">
                  <c:v>4142300</c:v>
                </c:pt>
                <c:pt idx="435">
                  <c:v>4815300</c:v>
                </c:pt>
                <c:pt idx="436">
                  <c:v>12499200</c:v>
                </c:pt>
                <c:pt idx="437">
                  <c:v>3795400</c:v>
                </c:pt>
                <c:pt idx="438">
                  <c:v>1216400</c:v>
                </c:pt>
                <c:pt idx="439">
                  <c:v>4836600</c:v>
                </c:pt>
                <c:pt idx="440">
                  <c:v>8613800</c:v>
                </c:pt>
                <c:pt idx="441">
                  <c:v>9397400</c:v>
                </c:pt>
                <c:pt idx="442">
                  <c:v>3886800</c:v>
                </c:pt>
                <c:pt idx="443">
                  <c:v>3171000</c:v>
                </c:pt>
                <c:pt idx="444">
                  <c:v>7640700</c:v>
                </c:pt>
                <c:pt idx="445">
                  <c:v>1941600</c:v>
                </c:pt>
                <c:pt idx="446">
                  <c:v>1994300</c:v>
                </c:pt>
                <c:pt idx="447">
                  <c:v>5604500</c:v>
                </c:pt>
                <c:pt idx="448">
                  <c:v>5402400</c:v>
                </c:pt>
                <c:pt idx="449">
                  <c:v>3876000</c:v>
                </c:pt>
                <c:pt idx="450">
                  <c:v>5177900</c:v>
                </c:pt>
                <c:pt idx="451">
                  <c:v>3963500</c:v>
                </c:pt>
                <c:pt idx="452">
                  <c:v>5489900</c:v>
                </c:pt>
                <c:pt idx="453">
                  <c:v>7600100</c:v>
                </c:pt>
                <c:pt idx="454">
                  <c:v>5096100</c:v>
                </c:pt>
                <c:pt idx="455">
                  <c:v>4084900</c:v>
                </c:pt>
                <c:pt idx="456">
                  <c:v>4493500</c:v>
                </c:pt>
                <c:pt idx="457">
                  <c:v>3404000</c:v>
                </c:pt>
                <c:pt idx="458">
                  <c:v>3639800</c:v>
                </c:pt>
                <c:pt idx="459">
                  <c:v>3800500</c:v>
                </c:pt>
                <c:pt idx="460">
                  <c:v>2888500</c:v>
                </c:pt>
                <c:pt idx="461">
                  <c:v>4828300</c:v>
                </c:pt>
                <c:pt idx="462">
                  <c:v>9312200</c:v>
                </c:pt>
                <c:pt idx="463">
                  <c:v>6775500</c:v>
                </c:pt>
                <c:pt idx="464">
                  <c:v>3694300</c:v>
                </c:pt>
                <c:pt idx="465">
                  <c:v>5157300</c:v>
                </c:pt>
                <c:pt idx="466">
                  <c:v>3979000</c:v>
                </c:pt>
                <c:pt idx="467">
                  <c:v>3574100</c:v>
                </c:pt>
                <c:pt idx="468">
                  <c:v>3828100</c:v>
                </c:pt>
                <c:pt idx="469">
                  <c:v>4946100</c:v>
                </c:pt>
                <c:pt idx="470">
                  <c:v>3179000</c:v>
                </c:pt>
                <c:pt idx="471">
                  <c:v>2199200</c:v>
                </c:pt>
                <c:pt idx="472">
                  <c:v>4026800</c:v>
                </c:pt>
                <c:pt idx="473">
                  <c:v>5225300</c:v>
                </c:pt>
                <c:pt idx="474">
                  <c:v>6286200</c:v>
                </c:pt>
                <c:pt idx="475">
                  <c:v>12321700</c:v>
                </c:pt>
                <c:pt idx="476">
                  <c:v>5846100</c:v>
                </c:pt>
                <c:pt idx="477">
                  <c:v>4480700</c:v>
                </c:pt>
                <c:pt idx="478">
                  <c:v>8561800</c:v>
                </c:pt>
                <c:pt idx="479">
                  <c:v>8041300</c:v>
                </c:pt>
                <c:pt idx="480">
                  <c:v>3525900</c:v>
                </c:pt>
                <c:pt idx="481">
                  <c:v>3122300</c:v>
                </c:pt>
                <c:pt idx="482">
                  <c:v>4420900</c:v>
                </c:pt>
                <c:pt idx="483">
                  <c:v>6152000</c:v>
                </c:pt>
                <c:pt idx="484">
                  <c:v>6010700</c:v>
                </c:pt>
                <c:pt idx="485">
                  <c:v>6764700</c:v>
                </c:pt>
                <c:pt idx="486">
                  <c:v>6092200</c:v>
                </c:pt>
                <c:pt idx="487">
                  <c:v>1943800</c:v>
                </c:pt>
                <c:pt idx="488">
                  <c:v>4950100</c:v>
                </c:pt>
                <c:pt idx="489">
                  <c:v>6139000</c:v>
                </c:pt>
                <c:pt idx="490">
                  <c:v>3303700</c:v>
                </c:pt>
                <c:pt idx="491">
                  <c:v>2638300</c:v>
                </c:pt>
                <c:pt idx="492">
                  <c:v>4614700</c:v>
                </c:pt>
                <c:pt idx="493">
                  <c:v>5633400</c:v>
                </c:pt>
                <c:pt idx="494">
                  <c:v>3034600</c:v>
                </c:pt>
                <c:pt idx="495">
                  <c:v>4777600</c:v>
                </c:pt>
                <c:pt idx="496">
                  <c:v>0</c:v>
                </c:pt>
                <c:pt idx="497">
                  <c:v>2068400</c:v>
                </c:pt>
                <c:pt idx="498">
                  <c:v>3368300</c:v>
                </c:pt>
                <c:pt idx="499">
                  <c:v>2466200</c:v>
                </c:pt>
                <c:pt idx="500">
                  <c:v>6681000</c:v>
                </c:pt>
                <c:pt idx="501">
                  <c:v>3054600</c:v>
                </c:pt>
                <c:pt idx="502">
                  <c:v>9210800</c:v>
                </c:pt>
                <c:pt idx="503">
                  <c:v>5181000</c:v>
                </c:pt>
                <c:pt idx="504">
                  <c:v>8487600</c:v>
                </c:pt>
                <c:pt idx="505">
                  <c:v>6962300</c:v>
                </c:pt>
                <c:pt idx="506">
                  <c:v>2887100</c:v>
                </c:pt>
                <c:pt idx="507">
                  <c:v>3928400</c:v>
                </c:pt>
                <c:pt idx="508">
                  <c:v>3105000</c:v>
                </c:pt>
                <c:pt idx="509">
                  <c:v>4157600</c:v>
                </c:pt>
                <c:pt idx="510">
                  <c:v>1756100</c:v>
                </c:pt>
                <c:pt idx="511">
                  <c:v>2949500</c:v>
                </c:pt>
                <c:pt idx="512">
                  <c:v>7563300</c:v>
                </c:pt>
                <c:pt idx="513">
                  <c:v>5187000</c:v>
                </c:pt>
                <c:pt idx="514">
                  <c:v>5610200</c:v>
                </c:pt>
                <c:pt idx="515">
                  <c:v>4690200</c:v>
                </c:pt>
                <c:pt idx="516">
                  <c:v>7400300</c:v>
                </c:pt>
                <c:pt idx="517">
                  <c:v>5982400</c:v>
                </c:pt>
                <c:pt idx="518">
                  <c:v>4139400</c:v>
                </c:pt>
                <c:pt idx="519">
                  <c:v>2329700</c:v>
                </c:pt>
                <c:pt idx="520">
                  <c:v>1865200</c:v>
                </c:pt>
                <c:pt idx="521">
                  <c:v>10080200</c:v>
                </c:pt>
                <c:pt idx="522">
                  <c:v>5980600</c:v>
                </c:pt>
                <c:pt idx="523">
                  <c:v>5455400</c:v>
                </c:pt>
                <c:pt idx="524">
                  <c:v>5863300</c:v>
                </c:pt>
                <c:pt idx="525">
                  <c:v>10147300</c:v>
                </c:pt>
                <c:pt idx="526">
                  <c:v>10902000</c:v>
                </c:pt>
                <c:pt idx="527">
                  <c:v>10148000</c:v>
                </c:pt>
                <c:pt idx="528">
                  <c:v>9069900</c:v>
                </c:pt>
                <c:pt idx="529">
                  <c:v>10337300</c:v>
                </c:pt>
                <c:pt idx="530">
                  <c:v>15642400</c:v>
                </c:pt>
                <c:pt idx="531">
                  <c:v>14147000</c:v>
                </c:pt>
                <c:pt idx="532">
                  <c:v>13577700</c:v>
                </c:pt>
                <c:pt idx="533">
                  <c:v>3386500</c:v>
                </c:pt>
                <c:pt idx="534">
                  <c:v>6963600</c:v>
                </c:pt>
                <c:pt idx="535">
                  <c:v>6141400</c:v>
                </c:pt>
                <c:pt idx="536">
                  <c:v>6500300</c:v>
                </c:pt>
                <c:pt idx="537">
                  <c:v>5748200</c:v>
                </c:pt>
                <c:pt idx="538">
                  <c:v>7730200</c:v>
                </c:pt>
                <c:pt idx="539">
                  <c:v>12028700</c:v>
                </c:pt>
                <c:pt idx="540">
                  <c:v>4545800</c:v>
                </c:pt>
                <c:pt idx="541">
                  <c:v>5448000</c:v>
                </c:pt>
                <c:pt idx="542">
                  <c:v>6317600</c:v>
                </c:pt>
                <c:pt idx="543">
                  <c:v>3754000</c:v>
                </c:pt>
                <c:pt idx="544">
                  <c:v>11173700</c:v>
                </c:pt>
                <c:pt idx="545">
                  <c:v>3406700</c:v>
                </c:pt>
                <c:pt idx="546">
                  <c:v>13072600</c:v>
                </c:pt>
                <c:pt idx="547">
                  <c:v>18967400</c:v>
                </c:pt>
                <c:pt idx="548">
                  <c:v>7122500</c:v>
                </c:pt>
                <c:pt idx="549">
                  <c:v>11264900</c:v>
                </c:pt>
                <c:pt idx="550">
                  <c:v>26319900</c:v>
                </c:pt>
                <c:pt idx="551">
                  <c:v>23229500</c:v>
                </c:pt>
                <c:pt idx="552">
                  <c:v>11516200</c:v>
                </c:pt>
                <c:pt idx="553">
                  <c:v>11434200</c:v>
                </c:pt>
                <c:pt idx="554">
                  <c:v>9448200</c:v>
                </c:pt>
                <c:pt idx="555">
                  <c:v>15219000</c:v>
                </c:pt>
                <c:pt idx="556">
                  <c:v>0</c:v>
                </c:pt>
                <c:pt idx="557">
                  <c:v>0</c:v>
                </c:pt>
                <c:pt idx="558">
                  <c:v>15910000</c:v>
                </c:pt>
                <c:pt idx="559">
                  <c:v>10100200</c:v>
                </c:pt>
                <c:pt idx="560">
                  <c:v>8377800</c:v>
                </c:pt>
                <c:pt idx="561">
                  <c:v>8548600</c:v>
                </c:pt>
                <c:pt idx="562">
                  <c:v>5683600</c:v>
                </c:pt>
                <c:pt idx="563">
                  <c:v>10978000</c:v>
                </c:pt>
                <c:pt idx="564">
                  <c:v>4868500</c:v>
                </c:pt>
                <c:pt idx="565">
                  <c:v>11206200</c:v>
                </c:pt>
                <c:pt idx="566">
                  <c:v>14224600</c:v>
                </c:pt>
                <c:pt idx="567">
                  <c:v>2380500</c:v>
                </c:pt>
                <c:pt idx="568">
                  <c:v>6588000</c:v>
                </c:pt>
                <c:pt idx="569">
                  <c:v>4580200</c:v>
                </c:pt>
                <c:pt idx="570">
                  <c:v>14150300</c:v>
                </c:pt>
                <c:pt idx="571">
                  <c:v>23107300</c:v>
                </c:pt>
                <c:pt idx="572">
                  <c:v>9391800</c:v>
                </c:pt>
                <c:pt idx="573">
                  <c:v>0</c:v>
                </c:pt>
                <c:pt idx="574">
                  <c:v>6318200</c:v>
                </c:pt>
                <c:pt idx="575">
                  <c:v>4884100</c:v>
                </c:pt>
                <c:pt idx="576">
                  <c:v>6622700</c:v>
                </c:pt>
                <c:pt idx="577">
                  <c:v>8289500</c:v>
                </c:pt>
                <c:pt idx="578">
                  <c:v>10217900</c:v>
                </c:pt>
                <c:pt idx="579">
                  <c:v>4595800</c:v>
                </c:pt>
                <c:pt idx="580">
                  <c:v>5557400</c:v>
                </c:pt>
                <c:pt idx="581">
                  <c:v>2563300</c:v>
                </c:pt>
                <c:pt idx="582">
                  <c:v>2800400</c:v>
                </c:pt>
                <c:pt idx="583">
                  <c:v>3731400</c:v>
                </c:pt>
                <c:pt idx="584">
                  <c:v>9560000</c:v>
                </c:pt>
                <c:pt idx="585">
                  <c:v>4458000</c:v>
                </c:pt>
                <c:pt idx="586">
                  <c:v>5187700</c:v>
                </c:pt>
                <c:pt idx="587">
                  <c:v>7176200</c:v>
                </c:pt>
                <c:pt idx="588">
                  <c:v>7757600</c:v>
                </c:pt>
                <c:pt idx="589">
                  <c:v>6146700</c:v>
                </c:pt>
                <c:pt idx="590">
                  <c:v>9938700</c:v>
                </c:pt>
                <c:pt idx="591">
                  <c:v>12097200</c:v>
                </c:pt>
                <c:pt idx="592">
                  <c:v>4213900</c:v>
                </c:pt>
                <c:pt idx="593">
                  <c:v>36415100</c:v>
                </c:pt>
                <c:pt idx="594">
                  <c:v>10564100</c:v>
                </c:pt>
                <c:pt idx="595">
                  <c:v>4312500</c:v>
                </c:pt>
                <c:pt idx="596">
                  <c:v>9057100</c:v>
                </c:pt>
                <c:pt idx="597">
                  <c:v>8329300</c:v>
                </c:pt>
                <c:pt idx="598">
                  <c:v>18712900</c:v>
                </c:pt>
                <c:pt idx="599">
                  <c:v>6663200</c:v>
                </c:pt>
                <c:pt idx="600">
                  <c:v>6325300</c:v>
                </c:pt>
                <c:pt idx="601">
                  <c:v>0</c:v>
                </c:pt>
                <c:pt idx="602">
                  <c:v>9141900</c:v>
                </c:pt>
                <c:pt idx="603">
                  <c:v>10223300</c:v>
                </c:pt>
                <c:pt idx="604">
                  <c:v>6395400</c:v>
                </c:pt>
                <c:pt idx="605">
                  <c:v>8644900</c:v>
                </c:pt>
                <c:pt idx="606">
                  <c:v>2450700</c:v>
                </c:pt>
                <c:pt idx="607">
                  <c:v>6065600</c:v>
                </c:pt>
                <c:pt idx="608">
                  <c:v>7682300</c:v>
                </c:pt>
                <c:pt idx="609">
                  <c:v>7918600</c:v>
                </c:pt>
                <c:pt idx="610">
                  <c:v>10414800</c:v>
                </c:pt>
                <c:pt idx="611">
                  <c:v>8182200</c:v>
                </c:pt>
                <c:pt idx="612">
                  <c:v>4149400</c:v>
                </c:pt>
                <c:pt idx="613">
                  <c:v>12936200</c:v>
                </c:pt>
                <c:pt idx="614">
                  <c:v>3943900</c:v>
                </c:pt>
                <c:pt idx="615">
                  <c:v>1969700</c:v>
                </c:pt>
                <c:pt idx="616">
                  <c:v>4492700</c:v>
                </c:pt>
                <c:pt idx="617">
                  <c:v>6210400</c:v>
                </c:pt>
                <c:pt idx="618">
                  <c:v>2391000</c:v>
                </c:pt>
                <c:pt idx="619">
                  <c:v>4236000</c:v>
                </c:pt>
                <c:pt idx="620">
                  <c:v>5211600</c:v>
                </c:pt>
                <c:pt idx="621">
                  <c:v>2016700</c:v>
                </c:pt>
                <c:pt idx="622">
                  <c:v>3779600</c:v>
                </c:pt>
                <c:pt idx="623">
                  <c:v>2087800</c:v>
                </c:pt>
                <c:pt idx="624">
                  <c:v>1787200</c:v>
                </c:pt>
                <c:pt idx="625">
                  <c:v>3019800</c:v>
                </c:pt>
                <c:pt idx="626">
                  <c:v>5174700</c:v>
                </c:pt>
                <c:pt idx="627">
                  <c:v>6523700</c:v>
                </c:pt>
                <c:pt idx="628">
                  <c:v>4960700</c:v>
                </c:pt>
                <c:pt idx="629">
                  <c:v>4216500</c:v>
                </c:pt>
                <c:pt idx="630">
                  <c:v>6115500</c:v>
                </c:pt>
                <c:pt idx="631">
                  <c:v>5744500</c:v>
                </c:pt>
                <c:pt idx="632">
                  <c:v>3463800</c:v>
                </c:pt>
                <c:pt idx="633">
                  <c:v>4282800</c:v>
                </c:pt>
                <c:pt idx="634">
                  <c:v>4365800</c:v>
                </c:pt>
                <c:pt idx="635">
                  <c:v>8538700</c:v>
                </c:pt>
                <c:pt idx="636">
                  <c:v>4882700</c:v>
                </c:pt>
                <c:pt idx="637">
                  <c:v>5326400</c:v>
                </c:pt>
                <c:pt idx="638">
                  <c:v>2365000</c:v>
                </c:pt>
                <c:pt idx="639">
                  <c:v>3020500</c:v>
                </c:pt>
                <c:pt idx="640">
                  <c:v>3966600</c:v>
                </c:pt>
                <c:pt idx="641">
                  <c:v>4468900</c:v>
                </c:pt>
                <c:pt idx="642">
                  <c:v>2717700</c:v>
                </c:pt>
                <c:pt idx="643">
                  <c:v>4860900</c:v>
                </c:pt>
                <c:pt idx="644">
                  <c:v>3605300</c:v>
                </c:pt>
                <c:pt idx="645">
                  <c:v>8300300</c:v>
                </c:pt>
                <c:pt idx="646">
                  <c:v>4767400</c:v>
                </c:pt>
                <c:pt idx="647">
                  <c:v>6874100</c:v>
                </c:pt>
                <c:pt idx="648">
                  <c:v>4753400</c:v>
                </c:pt>
                <c:pt idx="649">
                  <c:v>2555500</c:v>
                </c:pt>
                <c:pt idx="650">
                  <c:v>1812700</c:v>
                </c:pt>
                <c:pt idx="651">
                  <c:v>4414700</c:v>
                </c:pt>
                <c:pt idx="652">
                  <c:v>1488300</c:v>
                </c:pt>
                <c:pt idx="653">
                  <c:v>17288500</c:v>
                </c:pt>
                <c:pt idx="654">
                  <c:v>12104400</c:v>
                </c:pt>
                <c:pt idx="655">
                  <c:v>10840700</c:v>
                </c:pt>
                <c:pt idx="656">
                  <c:v>6580000</c:v>
                </c:pt>
                <c:pt idx="657">
                  <c:v>5067200</c:v>
                </c:pt>
                <c:pt idx="658">
                  <c:v>3872200</c:v>
                </c:pt>
                <c:pt idx="659">
                  <c:v>3544100</c:v>
                </c:pt>
                <c:pt idx="660">
                  <c:v>7097500</c:v>
                </c:pt>
                <c:pt idx="661">
                  <c:v>5056700</c:v>
                </c:pt>
                <c:pt idx="662">
                  <c:v>6812700</c:v>
                </c:pt>
                <c:pt idx="663">
                  <c:v>6033200</c:v>
                </c:pt>
                <c:pt idx="664">
                  <c:v>8694800</c:v>
                </c:pt>
                <c:pt idx="665">
                  <c:v>6057000</c:v>
                </c:pt>
                <c:pt idx="666">
                  <c:v>3191100</c:v>
                </c:pt>
                <c:pt idx="667">
                  <c:v>7898700</c:v>
                </c:pt>
                <c:pt idx="668">
                  <c:v>3525800</c:v>
                </c:pt>
                <c:pt idx="669">
                  <c:v>3895100</c:v>
                </c:pt>
                <c:pt idx="670">
                  <c:v>5486900</c:v>
                </c:pt>
                <c:pt idx="671">
                  <c:v>7233000</c:v>
                </c:pt>
                <c:pt idx="672">
                  <c:v>3201400</c:v>
                </c:pt>
                <c:pt idx="673">
                  <c:v>6341000</c:v>
                </c:pt>
                <c:pt idx="674">
                  <c:v>7703400</c:v>
                </c:pt>
                <c:pt idx="675">
                  <c:v>4541300</c:v>
                </c:pt>
                <c:pt idx="676">
                  <c:v>6441900</c:v>
                </c:pt>
                <c:pt idx="677">
                  <c:v>1791500</c:v>
                </c:pt>
                <c:pt idx="678">
                  <c:v>6389900</c:v>
                </c:pt>
                <c:pt idx="679">
                  <c:v>7806300</c:v>
                </c:pt>
                <c:pt idx="680">
                  <c:v>6753200</c:v>
                </c:pt>
                <c:pt idx="681">
                  <c:v>5660800</c:v>
                </c:pt>
                <c:pt idx="682">
                  <c:v>15932500</c:v>
                </c:pt>
                <c:pt idx="683">
                  <c:v>6959600</c:v>
                </c:pt>
                <c:pt idx="684">
                  <c:v>5295100</c:v>
                </c:pt>
                <c:pt idx="685">
                  <c:v>7394400</c:v>
                </c:pt>
                <c:pt idx="686">
                  <c:v>5060500</c:v>
                </c:pt>
                <c:pt idx="687">
                  <c:v>4674600</c:v>
                </c:pt>
                <c:pt idx="688">
                  <c:v>1788100</c:v>
                </c:pt>
                <c:pt idx="689">
                  <c:v>4704200</c:v>
                </c:pt>
                <c:pt idx="690">
                  <c:v>8381100</c:v>
                </c:pt>
                <c:pt idx="691">
                  <c:v>8804700</c:v>
                </c:pt>
                <c:pt idx="692">
                  <c:v>14947900</c:v>
                </c:pt>
                <c:pt idx="693">
                  <c:v>20230800</c:v>
                </c:pt>
                <c:pt idx="694">
                  <c:v>8874700</c:v>
                </c:pt>
                <c:pt idx="695">
                  <c:v>18004300</c:v>
                </c:pt>
                <c:pt idx="696">
                  <c:v>17593000</c:v>
                </c:pt>
                <c:pt idx="697">
                  <c:v>10298900</c:v>
                </c:pt>
                <c:pt idx="698">
                  <c:v>3075200</c:v>
                </c:pt>
                <c:pt idx="699">
                  <c:v>2319700</c:v>
                </c:pt>
                <c:pt idx="700">
                  <c:v>8619300</c:v>
                </c:pt>
                <c:pt idx="701">
                  <c:v>9538700</c:v>
                </c:pt>
                <c:pt idx="702">
                  <c:v>3682600</c:v>
                </c:pt>
                <c:pt idx="703">
                  <c:v>3985500</c:v>
                </c:pt>
                <c:pt idx="704">
                  <c:v>2066800</c:v>
                </c:pt>
                <c:pt idx="705">
                  <c:v>7247500</c:v>
                </c:pt>
                <c:pt idx="706">
                  <c:v>4857700</c:v>
                </c:pt>
                <c:pt idx="707">
                  <c:v>4043900</c:v>
                </c:pt>
                <c:pt idx="708">
                  <c:v>4014500</c:v>
                </c:pt>
                <c:pt idx="709">
                  <c:v>2659900</c:v>
                </c:pt>
                <c:pt idx="710">
                  <c:v>4173800</c:v>
                </c:pt>
                <c:pt idx="711">
                  <c:v>4683100</c:v>
                </c:pt>
                <c:pt idx="712">
                  <c:v>4346300</c:v>
                </c:pt>
                <c:pt idx="713">
                  <c:v>5942500</c:v>
                </c:pt>
                <c:pt idx="714">
                  <c:v>4691100</c:v>
                </c:pt>
                <c:pt idx="715">
                  <c:v>5307900</c:v>
                </c:pt>
                <c:pt idx="716">
                  <c:v>6337600</c:v>
                </c:pt>
                <c:pt idx="717">
                  <c:v>15492700</c:v>
                </c:pt>
                <c:pt idx="718">
                  <c:v>4587500</c:v>
                </c:pt>
                <c:pt idx="719">
                  <c:v>5197700</c:v>
                </c:pt>
                <c:pt idx="720">
                  <c:v>6425000</c:v>
                </c:pt>
                <c:pt idx="721">
                  <c:v>8059600</c:v>
                </c:pt>
                <c:pt idx="722">
                  <c:v>6587600</c:v>
                </c:pt>
                <c:pt idx="723">
                  <c:v>5407600</c:v>
                </c:pt>
                <c:pt idx="724">
                  <c:v>8515900</c:v>
                </c:pt>
                <c:pt idx="725">
                  <c:v>12647400</c:v>
                </c:pt>
                <c:pt idx="726">
                  <c:v>8035600</c:v>
                </c:pt>
                <c:pt idx="727">
                  <c:v>9098800</c:v>
                </c:pt>
                <c:pt idx="728">
                  <c:v>2710000</c:v>
                </c:pt>
                <c:pt idx="729">
                  <c:v>3418400</c:v>
                </c:pt>
                <c:pt idx="730">
                  <c:v>3087800</c:v>
                </c:pt>
                <c:pt idx="731">
                  <c:v>4962500</c:v>
                </c:pt>
                <c:pt idx="732">
                  <c:v>2053600</c:v>
                </c:pt>
                <c:pt idx="733">
                  <c:v>792000</c:v>
                </c:pt>
                <c:pt idx="734">
                  <c:v>4134900</c:v>
                </c:pt>
                <c:pt idx="735">
                  <c:v>1547800</c:v>
                </c:pt>
                <c:pt idx="736">
                  <c:v>2218200</c:v>
                </c:pt>
                <c:pt idx="737">
                  <c:v>4636500</c:v>
                </c:pt>
                <c:pt idx="738">
                  <c:v>8451200</c:v>
                </c:pt>
                <c:pt idx="739">
                  <c:v>5245700</c:v>
                </c:pt>
                <c:pt idx="740">
                  <c:v>7172900</c:v>
                </c:pt>
                <c:pt idx="741">
                  <c:v>8636600</c:v>
                </c:pt>
                <c:pt idx="742">
                  <c:v>5033800</c:v>
                </c:pt>
                <c:pt idx="743">
                  <c:v>4786000</c:v>
                </c:pt>
                <c:pt idx="744">
                  <c:v>10362000</c:v>
                </c:pt>
                <c:pt idx="745">
                  <c:v>7948400</c:v>
                </c:pt>
                <c:pt idx="746">
                  <c:v>5748300</c:v>
                </c:pt>
                <c:pt idx="747">
                  <c:v>7744200</c:v>
                </c:pt>
                <c:pt idx="748">
                  <c:v>9253000</c:v>
                </c:pt>
                <c:pt idx="749">
                  <c:v>8620700</c:v>
                </c:pt>
                <c:pt idx="750">
                  <c:v>5910300</c:v>
                </c:pt>
                <c:pt idx="751">
                  <c:v>5459000</c:v>
                </c:pt>
                <c:pt idx="752">
                  <c:v>4777400</c:v>
                </c:pt>
                <c:pt idx="753">
                  <c:v>6877600</c:v>
                </c:pt>
                <c:pt idx="754">
                  <c:v>22688400</c:v>
                </c:pt>
                <c:pt idx="755">
                  <c:v>5093200</c:v>
                </c:pt>
                <c:pt idx="756">
                  <c:v>5225000</c:v>
                </c:pt>
                <c:pt idx="757">
                  <c:v>8640400</c:v>
                </c:pt>
                <c:pt idx="758">
                  <c:v>9928100</c:v>
                </c:pt>
                <c:pt idx="759">
                  <c:v>5347700</c:v>
                </c:pt>
                <c:pt idx="760">
                  <c:v>13752200</c:v>
                </c:pt>
                <c:pt idx="761">
                  <c:v>8684700</c:v>
                </c:pt>
                <c:pt idx="762">
                  <c:v>4440500</c:v>
                </c:pt>
                <c:pt idx="763">
                  <c:v>8677400</c:v>
                </c:pt>
                <c:pt idx="764">
                  <c:v>4434000</c:v>
                </c:pt>
                <c:pt idx="765">
                  <c:v>3189600</c:v>
                </c:pt>
                <c:pt idx="766">
                  <c:v>2284600</c:v>
                </c:pt>
                <c:pt idx="767">
                  <c:v>1296900</c:v>
                </c:pt>
                <c:pt idx="768">
                  <c:v>3723300</c:v>
                </c:pt>
                <c:pt idx="769">
                  <c:v>4053700</c:v>
                </c:pt>
                <c:pt idx="770">
                  <c:v>5350500</c:v>
                </c:pt>
                <c:pt idx="771">
                  <c:v>4980500</c:v>
                </c:pt>
                <c:pt idx="772">
                  <c:v>6776700</c:v>
                </c:pt>
                <c:pt idx="773">
                  <c:v>9554100</c:v>
                </c:pt>
                <c:pt idx="774">
                  <c:v>6155900</c:v>
                </c:pt>
                <c:pt idx="775">
                  <c:v>20490400</c:v>
                </c:pt>
                <c:pt idx="776">
                  <c:v>9960600</c:v>
                </c:pt>
                <c:pt idx="777">
                  <c:v>9784200</c:v>
                </c:pt>
                <c:pt idx="778">
                  <c:v>5300400</c:v>
                </c:pt>
                <c:pt idx="779">
                  <c:v>11109100</c:v>
                </c:pt>
                <c:pt idx="780">
                  <c:v>6444400</c:v>
                </c:pt>
                <c:pt idx="781">
                  <c:v>4766000</c:v>
                </c:pt>
                <c:pt idx="782">
                  <c:v>9706400</c:v>
                </c:pt>
                <c:pt idx="783">
                  <c:v>11578500</c:v>
                </c:pt>
                <c:pt idx="784">
                  <c:v>3391500</c:v>
                </c:pt>
                <c:pt idx="785">
                  <c:v>4326900</c:v>
                </c:pt>
                <c:pt idx="786">
                  <c:v>8901900</c:v>
                </c:pt>
                <c:pt idx="787">
                  <c:v>9669600</c:v>
                </c:pt>
                <c:pt idx="788">
                  <c:v>2152500</c:v>
                </c:pt>
                <c:pt idx="789">
                  <c:v>4566900</c:v>
                </c:pt>
                <c:pt idx="790">
                  <c:v>6495600</c:v>
                </c:pt>
                <c:pt idx="791">
                  <c:v>11405100</c:v>
                </c:pt>
                <c:pt idx="792">
                  <c:v>7209700</c:v>
                </c:pt>
                <c:pt idx="793">
                  <c:v>6373300</c:v>
                </c:pt>
                <c:pt idx="794">
                  <c:v>4064700</c:v>
                </c:pt>
                <c:pt idx="795">
                  <c:v>12574200</c:v>
                </c:pt>
                <c:pt idx="796">
                  <c:v>6912800</c:v>
                </c:pt>
                <c:pt idx="797">
                  <c:v>2677600</c:v>
                </c:pt>
                <c:pt idx="798">
                  <c:v>3582200</c:v>
                </c:pt>
                <c:pt idx="799">
                  <c:v>4278800</c:v>
                </c:pt>
                <c:pt idx="800">
                  <c:v>5776100</c:v>
                </c:pt>
                <c:pt idx="801">
                  <c:v>7777900</c:v>
                </c:pt>
                <c:pt idx="802">
                  <c:v>4839400</c:v>
                </c:pt>
                <c:pt idx="803">
                  <c:v>6340100</c:v>
                </c:pt>
                <c:pt idx="804">
                  <c:v>4190700</c:v>
                </c:pt>
                <c:pt idx="805">
                  <c:v>8846500</c:v>
                </c:pt>
                <c:pt idx="806">
                  <c:v>9004600</c:v>
                </c:pt>
                <c:pt idx="807">
                  <c:v>16724300</c:v>
                </c:pt>
                <c:pt idx="808">
                  <c:v>11672000</c:v>
                </c:pt>
                <c:pt idx="809">
                  <c:v>17724100</c:v>
                </c:pt>
                <c:pt idx="810">
                  <c:v>2917100</c:v>
                </c:pt>
                <c:pt idx="811">
                  <c:v>5358700</c:v>
                </c:pt>
                <c:pt idx="812">
                  <c:v>2872200</c:v>
                </c:pt>
                <c:pt idx="813">
                  <c:v>1860200</c:v>
                </c:pt>
                <c:pt idx="814">
                  <c:v>1672500</c:v>
                </c:pt>
                <c:pt idx="815">
                  <c:v>3988900</c:v>
                </c:pt>
                <c:pt idx="816">
                  <c:v>2234300</c:v>
                </c:pt>
                <c:pt idx="817">
                  <c:v>1522200</c:v>
                </c:pt>
                <c:pt idx="818">
                  <c:v>4392900</c:v>
                </c:pt>
                <c:pt idx="819">
                  <c:v>5772300</c:v>
                </c:pt>
                <c:pt idx="820">
                  <c:v>5314800</c:v>
                </c:pt>
                <c:pt idx="821">
                  <c:v>7587600</c:v>
                </c:pt>
                <c:pt idx="822">
                  <c:v>3506600</c:v>
                </c:pt>
                <c:pt idx="823">
                  <c:v>8283900</c:v>
                </c:pt>
                <c:pt idx="824">
                  <c:v>26894900</c:v>
                </c:pt>
                <c:pt idx="825">
                  <c:v>13146900</c:v>
                </c:pt>
                <c:pt idx="826">
                  <c:v>6636500</c:v>
                </c:pt>
                <c:pt idx="827">
                  <c:v>14087000</c:v>
                </c:pt>
                <c:pt idx="828">
                  <c:v>9978300</c:v>
                </c:pt>
                <c:pt idx="829">
                  <c:v>7622000</c:v>
                </c:pt>
                <c:pt idx="830">
                  <c:v>4924600</c:v>
                </c:pt>
                <c:pt idx="831">
                  <c:v>5868400</c:v>
                </c:pt>
                <c:pt idx="832">
                  <c:v>11109700</c:v>
                </c:pt>
                <c:pt idx="833">
                  <c:v>14497700</c:v>
                </c:pt>
                <c:pt idx="834">
                  <c:v>3275700</c:v>
                </c:pt>
                <c:pt idx="835">
                  <c:v>12863900</c:v>
                </c:pt>
                <c:pt idx="836">
                  <c:v>16790500</c:v>
                </c:pt>
                <c:pt idx="837">
                  <c:v>5091200</c:v>
                </c:pt>
                <c:pt idx="838">
                  <c:v>23144600</c:v>
                </c:pt>
                <c:pt idx="839">
                  <c:v>6027500</c:v>
                </c:pt>
                <c:pt idx="840">
                  <c:v>7023700</c:v>
                </c:pt>
                <c:pt idx="841">
                  <c:v>4458300</c:v>
                </c:pt>
                <c:pt idx="842">
                  <c:v>5570900</c:v>
                </c:pt>
                <c:pt idx="843">
                  <c:v>3192900</c:v>
                </c:pt>
                <c:pt idx="844">
                  <c:v>4357500</c:v>
                </c:pt>
                <c:pt idx="845">
                  <c:v>3393400</c:v>
                </c:pt>
                <c:pt idx="846">
                  <c:v>9713900</c:v>
                </c:pt>
                <c:pt idx="847">
                  <c:v>5930400</c:v>
                </c:pt>
                <c:pt idx="848">
                  <c:v>7391900</c:v>
                </c:pt>
                <c:pt idx="849">
                  <c:v>5349400</c:v>
                </c:pt>
                <c:pt idx="850">
                  <c:v>6029800</c:v>
                </c:pt>
                <c:pt idx="851">
                  <c:v>4381100</c:v>
                </c:pt>
                <c:pt idx="852">
                  <c:v>7748900</c:v>
                </c:pt>
                <c:pt idx="853">
                  <c:v>4463400</c:v>
                </c:pt>
                <c:pt idx="854">
                  <c:v>6799600</c:v>
                </c:pt>
                <c:pt idx="855">
                  <c:v>3979700</c:v>
                </c:pt>
                <c:pt idx="856">
                  <c:v>6292400</c:v>
                </c:pt>
                <c:pt idx="857">
                  <c:v>3747700</c:v>
                </c:pt>
                <c:pt idx="858">
                  <c:v>2941300</c:v>
                </c:pt>
                <c:pt idx="859">
                  <c:v>2418300</c:v>
                </c:pt>
                <c:pt idx="860">
                  <c:v>1972500</c:v>
                </c:pt>
                <c:pt idx="861">
                  <c:v>3460100</c:v>
                </c:pt>
                <c:pt idx="862">
                  <c:v>2499300</c:v>
                </c:pt>
                <c:pt idx="863">
                  <c:v>2743800</c:v>
                </c:pt>
                <c:pt idx="864">
                  <c:v>3300900</c:v>
                </c:pt>
                <c:pt idx="865">
                  <c:v>1927500</c:v>
                </c:pt>
                <c:pt idx="866">
                  <c:v>6014600</c:v>
                </c:pt>
                <c:pt idx="867">
                  <c:v>4136200</c:v>
                </c:pt>
                <c:pt idx="868">
                  <c:v>5925300</c:v>
                </c:pt>
                <c:pt idx="869">
                  <c:v>2802300</c:v>
                </c:pt>
                <c:pt idx="870">
                  <c:v>6840200</c:v>
                </c:pt>
                <c:pt idx="871">
                  <c:v>4782300</c:v>
                </c:pt>
                <c:pt idx="872">
                  <c:v>4736600</c:v>
                </c:pt>
                <c:pt idx="873">
                  <c:v>2713800</c:v>
                </c:pt>
                <c:pt idx="874">
                  <c:v>1410700</c:v>
                </c:pt>
                <c:pt idx="875">
                  <c:v>2809900</c:v>
                </c:pt>
                <c:pt idx="876">
                  <c:v>2887900</c:v>
                </c:pt>
                <c:pt idx="877">
                  <c:v>2061400</c:v>
                </c:pt>
                <c:pt idx="878">
                  <c:v>5107400</c:v>
                </c:pt>
                <c:pt idx="879">
                  <c:v>4918300</c:v>
                </c:pt>
                <c:pt idx="880">
                  <c:v>2230800</c:v>
                </c:pt>
                <c:pt idx="881">
                  <c:v>1274100</c:v>
                </c:pt>
                <c:pt idx="882">
                  <c:v>2551900</c:v>
                </c:pt>
                <c:pt idx="883">
                  <c:v>3551000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5-4999-A3C9-26B2EB71E1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axId val="348343832"/>
        <c:axId val="348350392"/>
      </c:barChart>
      <c:lineChart>
        <c:grouping val="standard"/>
        <c:varyColors val="0"/>
        <c:ser>
          <c:idx val="0"/>
          <c:order val="0"/>
          <c:tx>
            <c:v>Price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'Hard Input'!$I$656:$I$1539</c:f>
              <c:strCache>
                <c:ptCount val="884"/>
                <c:pt idx="0">
                  <c:v>2/1/2015</c:v>
                </c:pt>
                <c:pt idx="1">
                  <c:v>5/1/2015</c:v>
                </c:pt>
                <c:pt idx="2">
                  <c:v>6/1/2015</c:v>
                </c:pt>
                <c:pt idx="3">
                  <c:v>7/1/2015</c:v>
                </c:pt>
                <c:pt idx="4">
                  <c:v>8/1/2015</c:v>
                </c:pt>
                <c:pt idx="5">
                  <c:v>9/1/2015</c:v>
                </c:pt>
                <c:pt idx="6">
                  <c:v>12/1/2015</c:v>
                </c:pt>
                <c:pt idx="7">
                  <c:v>13/1/2015</c:v>
                </c:pt>
                <c:pt idx="8">
                  <c:v>14/1/2015</c:v>
                </c:pt>
                <c:pt idx="9">
                  <c:v>15/1/2015</c:v>
                </c:pt>
                <c:pt idx="10">
                  <c:v>16/1/2015</c:v>
                </c:pt>
                <c:pt idx="11">
                  <c:v>19/1/2015</c:v>
                </c:pt>
                <c:pt idx="12">
                  <c:v>20/1/2015</c:v>
                </c:pt>
                <c:pt idx="13">
                  <c:v>21/1/2015</c:v>
                </c:pt>
                <c:pt idx="14">
                  <c:v>22/1/2015</c:v>
                </c:pt>
                <c:pt idx="15">
                  <c:v>23/1/2015</c:v>
                </c:pt>
                <c:pt idx="16">
                  <c:v>26/1/2015</c:v>
                </c:pt>
                <c:pt idx="17">
                  <c:v>27/1/2015</c:v>
                </c:pt>
                <c:pt idx="18">
                  <c:v>28/1/2015</c:v>
                </c:pt>
                <c:pt idx="19">
                  <c:v>29/1/2015</c:v>
                </c:pt>
                <c:pt idx="20">
                  <c:v>30/1/2015</c:v>
                </c:pt>
                <c:pt idx="21">
                  <c:v>4/2/2015</c:v>
                </c:pt>
                <c:pt idx="22">
                  <c:v>5/2/2015</c:v>
                </c:pt>
                <c:pt idx="23">
                  <c:v>6/2/2015</c:v>
                </c:pt>
                <c:pt idx="24">
                  <c:v>9/2/2015</c:v>
                </c:pt>
                <c:pt idx="25">
                  <c:v>10/2/2015</c:v>
                </c:pt>
                <c:pt idx="26">
                  <c:v>11/2/2015</c:v>
                </c:pt>
                <c:pt idx="27">
                  <c:v>12/2/2015</c:v>
                </c:pt>
                <c:pt idx="28">
                  <c:v>13/2/2015</c:v>
                </c:pt>
                <c:pt idx="29">
                  <c:v>16/2/2015</c:v>
                </c:pt>
                <c:pt idx="30">
                  <c:v>17/2/2015</c:v>
                </c:pt>
                <c:pt idx="31">
                  <c:v>18/2/2015</c:v>
                </c:pt>
                <c:pt idx="32">
                  <c:v>23/2/2015</c:v>
                </c:pt>
                <c:pt idx="33">
                  <c:v>24/2/2015</c:v>
                </c:pt>
                <c:pt idx="34">
                  <c:v>25/2/2015</c:v>
                </c:pt>
                <c:pt idx="35">
                  <c:v>26/2/2015</c:v>
                </c:pt>
                <c:pt idx="36">
                  <c:v>27/2/2015</c:v>
                </c:pt>
                <c:pt idx="37">
                  <c:v>2/3/2015</c:v>
                </c:pt>
                <c:pt idx="38">
                  <c:v>3/3/2015</c:v>
                </c:pt>
                <c:pt idx="39">
                  <c:v>4/3/2015</c:v>
                </c:pt>
                <c:pt idx="40">
                  <c:v>5/3/2015</c:v>
                </c:pt>
                <c:pt idx="41">
                  <c:v>6/3/2015</c:v>
                </c:pt>
                <c:pt idx="42">
                  <c:v>9/3/2015</c:v>
                </c:pt>
                <c:pt idx="43">
                  <c:v>10/3/2015</c:v>
                </c:pt>
                <c:pt idx="44">
                  <c:v>11/3/2015</c:v>
                </c:pt>
                <c:pt idx="45">
                  <c:v>12/3/2015</c:v>
                </c:pt>
                <c:pt idx="46">
                  <c:v>13/3/2015</c:v>
                </c:pt>
                <c:pt idx="47">
                  <c:v>16/3/2015</c:v>
                </c:pt>
                <c:pt idx="48">
                  <c:v>17/3/2015</c:v>
                </c:pt>
                <c:pt idx="49">
                  <c:v>18/3/2015</c:v>
                </c:pt>
                <c:pt idx="50">
                  <c:v>19/3/2015</c:v>
                </c:pt>
                <c:pt idx="51">
                  <c:v>20/3/2015</c:v>
                </c:pt>
                <c:pt idx="52">
                  <c:v>23/3/2015</c:v>
                </c:pt>
                <c:pt idx="53">
                  <c:v>24/3/2015</c:v>
                </c:pt>
                <c:pt idx="54">
                  <c:v>25/3/2015</c:v>
                </c:pt>
                <c:pt idx="55">
                  <c:v>26/3/2015</c:v>
                </c:pt>
                <c:pt idx="56">
                  <c:v>27/3/2015</c:v>
                </c:pt>
                <c:pt idx="57">
                  <c:v>30/3/2015</c:v>
                </c:pt>
                <c:pt idx="58">
                  <c:v>31/3/2015</c:v>
                </c:pt>
                <c:pt idx="59">
                  <c:v>1/4/2015</c:v>
                </c:pt>
                <c:pt idx="60">
                  <c:v>2/4/2015</c:v>
                </c:pt>
                <c:pt idx="61">
                  <c:v>3/4/2015</c:v>
                </c:pt>
                <c:pt idx="62">
                  <c:v>6/4/2015</c:v>
                </c:pt>
                <c:pt idx="63">
                  <c:v>7/4/2015</c:v>
                </c:pt>
                <c:pt idx="64">
                  <c:v>8/4/2015</c:v>
                </c:pt>
                <c:pt idx="65">
                  <c:v>9/4/2015</c:v>
                </c:pt>
                <c:pt idx="66">
                  <c:v>10/4/2015</c:v>
                </c:pt>
                <c:pt idx="67">
                  <c:v>13/4/2015</c:v>
                </c:pt>
                <c:pt idx="68">
                  <c:v>14/4/2015</c:v>
                </c:pt>
                <c:pt idx="69">
                  <c:v>15/4/2015</c:v>
                </c:pt>
                <c:pt idx="70">
                  <c:v>16/4/2015</c:v>
                </c:pt>
                <c:pt idx="71">
                  <c:v>17/4/2015</c:v>
                </c:pt>
                <c:pt idx="72">
                  <c:v>20/4/2015</c:v>
                </c:pt>
                <c:pt idx="73">
                  <c:v>21/4/2015</c:v>
                </c:pt>
                <c:pt idx="74">
                  <c:v>22/4/2015</c:v>
                </c:pt>
                <c:pt idx="75">
                  <c:v>23/4/2015</c:v>
                </c:pt>
                <c:pt idx="76">
                  <c:v>24/4/2015</c:v>
                </c:pt>
                <c:pt idx="77">
                  <c:v>27/4/2015</c:v>
                </c:pt>
                <c:pt idx="78">
                  <c:v>28/4/2015</c:v>
                </c:pt>
                <c:pt idx="79">
                  <c:v>29/4/2015</c:v>
                </c:pt>
                <c:pt idx="80">
                  <c:v>30/4/2015</c:v>
                </c:pt>
                <c:pt idx="81">
                  <c:v>5/5/2015</c:v>
                </c:pt>
                <c:pt idx="82">
                  <c:v>6/5/2015</c:v>
                </c:pt>
                <c:pt idx="83">
                  <c:v>7/5/2015</c:v>
                </c:pt>
                <c:pt idx="84">
                  <c:v>8/5/2015</c:v>
                </c:pt>
                <c:pt idx="85">
                  <c:v>11/5/2015</c:v>
                </c:pt>
                <c:pt idx="86">
                  <c:v>12/5/2015</c:v>
                </c:pt>
                <c:pt idx="87">
                  <c:v>13/5/2015</c:v>
                </c:pt>
                <c:pt idx="88">
                  <c:v>14/5/2015</c:v>
                </c:pt>
                <c:pt idx="89">
                  <c:v>15/5/2015</c:v>
                </c:pt>
                <c:pt idx="90">
                  <c:v>18/5/2015</c:v>
                </c:pt>
                <c:pt idx="91">
                  <c:v>19/5/2015</c:v>
                </c:pt>
                <c:pt idx="92">
                  <c:v>20/5/2015</c:v>
                </c:pt>
                <c:pt idx="93">
                  <c:v>21/5/2015</c:v>
                </c:pt>
                <c:pt idx="94">
                  <c:v>22/5/2015</c:v>
                </c:pt>
                <c:pt idx="95">
                  <c:v>25/5/2015</c:v>
                </c:pt>
                <c:pt idx="96">
                  <c:v>26/5/2015</c:v>
                </c:pt>
                <c:pt idx="97">
                  <c:v>27/5/2015</c:v>
                </c:pt>
                <c:pt idx="98">
                  <c:v>28/5/2015</c:v>
                </c:pt>
                <c:pt idx="99">
                  <c:v>29/5/2015</c:v>
                </c:pt>
                <c:pt idx="100">
                  <c:v>1/6/2015</c:v>
                </c:pt>
                <c:pt idx="101">
                  <c:v>2/6/2015</c:v>
                </c:pt>
                <c:pt idx="102">
                  <c:v>3/6/2015</c:v>
                </c:pt>
                <c:pt idx="103">
                  <c:v>4/6/2015</c:v>
                </c:pt>
                <c:pt idx="104">
                  <c:v>5/6/2015</c:v>
                </c:pt>
                <c:pt idx="105">
                  <c:v>8/6/2015</c:v>
                </c:pt>
                <c:pt idx="106">
                  <c:v>9/6/2015</c:v>
                </c:pt>
                <c:pt idx="107">
                  <c:v>10/6/2015</c:v>
                </c:pt>
                <c:pt idx="108">
                  <c:v>11/6/2015</c:v>
                </c:pt>
                <c:pt idx="109">
                  <c:v>12/6/2015</c:v>
                </c:pt>
                <c:pt idx="110">
                  <c:v>15/6/2015</c:v>
                </c:pt>
                <c:pt idx="111">
                  <c:v>16/6/2015</c:v>
                </c:pt>
                <c:pt idx="112">
                  <c:v>17/6/2015</c:v>
                </c:pt>
                <c:pt idx="113">
                  <c:v>18/6/2015</c:v>
                </c:pt>
                <c:pt idx="114">
                  <c:v>19/6/2015</c:v>
                </c:pt>
                <c:pt idx="115">
                  <c:v>22/6/2015</c:v>
                </c:pt>
                <c:pt idx="116">
                  <c:v>23/6/2015</c:v>
                </c:pt>
                <c:pt idx="117">
                  <c:v>24/6/2015</c:v>
                </c:pt>
                <c:pt idx="118">
                  <c:v>25/6/2015</c:v>
                </c:pt>
                <c:pt idx="119">
                  <c:v>26/6/2015</c:v>
                </c:pt>
                <c:pt idx="120">
                  <c:v>29/6/2015</c:v>
                </c:pt>
                <c:pt idx="121">
                  <c:v>30/6/2015</c:v>
                </c:pt>
                <c:pt idx="122">
                  <c:v>1/7/2015</c:v>
                </c:pt>
                <c:pt idx="123">
                  <c:v>2/7/2015</c:v>
                </c:pt>
                <c:pt idx="124">
                  <c:v>3/7/2015</c:v>
                </c:pt>
                <c:pt idx="125">
                  <c:v>6/7/2015</c:v>
                </c:pt>
                <c:pt idx="126">
                  <c:v>7/7/2015</c:v>
                </c:pt>
                <c:pt idx="127">
                  <c:v>8/7/2015</c:v>
                </c:pt>
                <c:pt idx="128">
                  <c:v>9/7/2015</c:v>
                </c:pt>
                <c:pt idx="129">
                  <c:v>10/7/2015</c:v>
                </c:pt>
                <c:pt idx="130">
                  <c:v>13/7/2015</c:v>
                </c:pt>
                <c:pt idx="131">
                  <c:v>14/7/2015</c:v>
                </c:pt>
                <c:pt idx="132">
                  <c:v>15/7/2015</c:v>
                </c:pt>
                <c:pt idx="133">
                  <c:v>16/7/2015</c:v>
                </c:pt>
                <c:pt idx="134">
                  <c:v>20/7/2015</c:v>
                </c:pt>
                <c:pt idx="135">
                  <c:v>21/7/2015</c:v>
                </c:pt>
                <c:pt idx="136">
                  <c:v>22/7/2015</c:v>
                </c:pt>
                <c:pt idx="137">
                  <c:v>23/7/2015</c:v>
                </c:pt>
                <c:pt idx="138">
                  <c:v>24/7/2015</c:v>
                </c:pt>
                <c:pt idx="139">
                  <c:v>27/7/2015</c:v>
                </c:pt>
                <c:pt idx="140">
                  <c:v>28/7/2015</c:v>
                </c:pt>
                <c:pt idx="141">
                  <c:v>29/7/2015</c:v>
                </c:pt>
                <c:pt idx="142">
                  <c:v>30/7/2015</c:v>
                </c:pt>
                <c:pt idx="143">
                  <c:v>31/7/2015</c:v>
                </c:pt>
                <c:pt idx="144">
                  <c:v>3/8/2015</c:v>
                </c:pt>
                <c:pt idx="145">
                  <c:v>4/8/2015</c:v>
                </c:pt>
                <c:pt idx="146">
                  <c:v>5/8/2015</c:v>
                </c:pt>
                <c:pt idx="147">
                  <c:v>6/8/2015</c:v>
                </c:pt>
                <c:pt idx="148">
                  <c:v>7/8/2015</c:v>
                </c:pt>
                <c:pt idx="149">
                  <c:v>10/8/2015</c:v>
                </c:pt>
                <c:pt idx="150">
                  <c:v>11/8/2015</c:v>
                </c:pt>
                <c:pt idx="151">
                  <c:v>12/8/2015</c:v>
                </c:pt>
                <c:pt idx="152">
                  <c:v>13/8/2015</c:v>
                </c:pt>
                <c:pt idx="153">
                  <c:v>14/8/2015</c:v>
                </c:pt>
                <c:pt idx="154">
                  <c:v>17/8/2015</c:v>
                </c:pt>
                <c:pt idx="155">
                  <c:v>18/8/2015</c:v>
                </c:pt>
                <c:pt idx="156">
                  <c:v>19/8/2015</c:v>
                </c:pt>
                <c:pt idx="157">
                  <c:v>20/8/2015</c:v>
                </c:pt>
                <c:pt idx="158">
                  <c:v>21/8/2015</c:v>
                </c:pt>
                <c:pt idx="159">
                  <c:v>24/8/2015</c:v>
                </c:pt>
                <c:pt idx="160">
                  <c:v>25/8/2015</c:v>
                </c:pt>
                <c:pt idx="161">
                  <c:v>26/8/2015</c:v>
                </c:pt>
                <c:pt idx="162">
                  <c:v>27/8/2015</c:v>
                </c:pt>
                <c:pt idx="163">
                  <c:v>28/8/2015</c:v>
                </c:pt>
                <c:pt idx="164">
                  <c:v>1/9/2015</c:v>
                </c:pt>
                <c:pt idx="165">
                  <c:v>2/9/2015</c:v>
                </c:pt>
                <c:pt idx="166">
                  <c:v>3/9/2015</c:v>
                </c:pt>
                <c:pt idx="167">
                  <c:v>4/9/2015</c:v>
                </c:pt>
                <c:pt idx="168">
                  <c:v>7/9/2015</c:v>
                </c:pt>
                <c:pt idx="169">
                  <c:v>8/9/2015</c:v>
                </c:pt>
                <c:pt idx="170">
                  <c:v>9/9/2015</c:v>
                </c:pt>
                <c:pt idx="171">
                  <c:v>10/9/2015</c:v>
                </c:pt>
                <c:pt idx="172">
                  <c:v>11/9/2015</c:v>
                </c:pt>
                <c:pt idx="173">
                  <c:v>14/9/2015</c:v>
                </c:pt>
                <c:pt idx="174">
                  <c:v>15/9/2015</c:v>
                </c:pt>
                <c:pt idx="175">
                  <c:v>17/9/2015</c:v>
                </c:pt>
                <c:pt idx="176">
                  <c:v>18/9/2015</c:v>
                </c:pt>
                <c:pt idx="177">
                  <c:v>21/9/2015</c:v>
                </c:pt>
                <c:pt idx="178">
                  <c:v>22/9/2015</c:v>
                </c:pt>
                <c:pt idx="179">
                  <c:v>23/9/2015</c:v>
                </c:pt>
                <c:pt idx="180">
                  <c:v>25/9/2015</c:v>
                </c:pt>
                <c:pt idx="181">
                  <c:v>28/9/2015</c:v>
                </c:pt>
                <c:pt idx="182">
                  <c:v>29/9/2015</c:v>
                </c:pt>
                <c:pt idx="183">
                  <c:v>30/9/2015</c:v>
                </c:pt>
                <c:pt idx="184">
                  <c:v>1/10/2015</c:v>
                </c:pt>
                <c:pt idx="185">
                  <c:v>2/10/2015</c:v>
                </c:pt>
                <c:pt idx="186">
                  <c:v>5/10/2015</c:v>
                </c:pt>
                <c:pt idx="187">
                  <c:v>6/10/2015</c:v>
                </c:pt>
                <c:pt idx="188">
                  <c:v>7/10/2015</c:v>
                </c:pt>
                <c:pt idx="189">
                  <c:v>8/10/2015</c:v>
                </c:pt>
                <c:pt idx="190">
                  <c:v>9/10/2015</c:v>
                </c:pt>
                <c:pt idx="191">
                  <c:v>12/10/2015</c:v>
                </c:pt>
                <c:pt idx="192">
                  <c:v>13/10/2015</c:v>
                </c:pt>
                <c:pt idx="193">
                  <c:v>15/10/2015</c:v>
                </c:pt>
                <c:pt idx="194">
                  <c:v>16/10/2015</c:v>
                </c:pt>
                <c:pt idx="195">
                  <c:v>19/10/2015</c:v>
                </c:pt>
                <c:pt idx="196">
                  <c:v>20/10/2015</c:v>
                </c:pt>
                <c:pt idx="197">
                  <c:v>21/10/2015</c:v>
                </c:pt>
                <c:pt idx="198">
                  <c:v>22/10/2015</c:v>
                </c:pt>
                <c:pt idx="199">
                  <c:v>23/10/2015</c:v>
                </c:pt>
                <c:pt idx="200">
                  <c:v>26/10/2015</c:v>
                </c:pt>
                <c:pt idx="201">
                  <c:v>27/10/2015</c:v>
                </c:pt>
                <c:pt idx="202">
                  <c:v>28/10/2015</c:v>
                </c:pt>
                <c:pt idx="203">
                  <c:v>29/10/2015</c:v>
                </c:pt>
                <c:pt idx="204">
                  <c:v>30/10/2015</c:v>
                </c:pt>
                <c:pt idx="205">
                  <c:v>2/11/2015</c:v>
                </c:pt>
                <c:pt idx="206">
                  <c:v>3/11/2015</c:v>
                </c:pt>
                <c:pt idx="207">
                  <c:v>4/11/2015</c:v>
                </c:pt>
                <c:pt idx="208">
                  <c:v>5/11/2015</c:v>
                </c:pt>
                <c:pt idx="209">
                  <c:v>6/11/2015</c:v>
                </c:pt>
                <c:pt idx="210">
                  <c:v>9/11/2015</c:v>
                </c:pt>
                <c:pt idx="211">
                  <c:v>11/11/2015</c:v>
                </c:pt>
                <c:pt idx="212">
                  <c:v>12/11/2015</c:v>
                </c:pt>
                <c:pt idx="213">
                  <c:v>13/11/2015</c:v>
                </c:pt>
                <c:pt idx="214">
                  <c:v>16/11/2015</c:v>
                </c:pt>
                <c:pt idx="215">
                  <c:v>17/11/2015</c:v>
                </c:pt>
                <c:pt idx="216">
                  <c:v>18/11/2015</c:v>
                </c:pt>
                <c:pt idx="217">
                  <c:v>19/11/2015</c:v>
                </c:pt>
                <c:pt idx="218">
                  <c:v>20/11/2015</c:v>
                </c:pt>
                <c:pt idx="219">
                  <c:v>23/11/2015</c:v>
                </c:pt>
                <c:pt idx="220">
                  <c:v>24/11/2015</c:v>
                </c:pt>
                <c:pt idx="221">
                  <c:v>25/11/2015</c:v>
                </c:pt>
                <c:pt idx="222">
                  <c:v>26/11/2015</c:v>
                </c:pt>
                <c:pt idx="223">
                  <c:v>27/11/2015</c:v>
                </c:pt>
                <c:pt idx="224">
                  <c:v>30/11/2015</c:v>
                </c:pt>
                <c:pt idx="225">
                  <c:v>1/12/2015</c:v>
                </c:pt>
                <c:pt idx="226">
                  <c:v>2/12/2015</c:v>
                </c:pt>
                <c:pt idx="227">
                  <c:v>3/12/2015</c:v>
                </c:pt>
                <c:pt idx="228">
                  <c:v>4/12/2015</c:v>
                </c:pt>
                <c:pt idx="229">
                  <c:v>7/12/2015</c:v>
                </c:pt>
                <c:pt idx="230">
                  <c:v>8/12/2015</c:v>
                </c:pt>
                <c:pt idx="231">
                  <c:v>9/12/2015</c:v>
                </c:pt>
                <c:pt idx="232">
                  <c:v>10/12/2015</c:v>
                </c:pt>
                <c:pt idx="233">
                  <c:v>11/12/2015</c:v>
                </c:pt>
                <c:pt idx="234">
                  <c:v>14/12/2015</c:v>
                </c:pt>
                <c:pt idx="235">
                  <c:v>15/12/2015</c:v>
                </c:pt>
                <c:pt idx="236">
                  <c:v>16/12/2015</c:v>
                </c:pt>
                <c:pt idx="237">
                  <c:v>17/12/2015</c:v>
                </c:pt>
                <c:pt idx="238">
                  <c:v>18/12/2015</c:v>
                </c:pt>
                <c:pt idx="239">
                  <c:v>21/12/2015</c:v>
                </c:pt>
                <c:pt idx="240">
                  <c:v>22/12/2015</c:v>
                </c:pt>
                <c:pt idx="241">
                  <c:v>23/12/2015</c:v>
                </c:pt>
                <c:pt idx="242">
                  <c:v>28/12/2015</c:v>
                </c:pt>
                <c:pt idx="243">
                  <c:v>29/12/2015</c:v>
                </c:pt>
                <c:pt idx="244">
                  <c:v>30/12/2015</c:v>
                </c:pt>
                <c:pt idx="245">
                  <c:v>31/12/2015</c:v>
                </c:pt>
                <c:pt idx="246">
                  <c:v>4/1/2016</c:v>
                </c:pt>
                <c:pt idx="247">
                  <c:v>5/1/2016</c:v>
                </c:pt>
                <c:pt idx="248">
                  <c:v>6/1/2016</c:v>
                </c:pt>
                <c:pt idx="249">
                  <c:v>7/1/2016</c:v>
                </c:pt>
                <c:pt idx="250">
                  <c:v>8/1/2016</c:v>
                </c:pt>
                <c:pt idx="251">
                  <c:v>11/1/2016</c:v>
                </c:pt>
                <c:pt idx="252">
                  <c:v>12/1/2016</c:v>
                </c:pt>
                <c:pt idx="253">
                  <c:v>13/1/2016</c:v>
                </c:pt>
                <c:pt idx="254">
                  <c:v>14/1/2016</c:v>
                </c:pt>
                <c:pt idx="255">
                  <c:v>15/1/2016</c:v>
                </c:pt>
                <c:pt idx="256">
                  <c:v>18/1/2016</c:v>
                </c:pt>
                <c:pt idx="257">
                  <c:v>19/1/2016</c:v>
                </c:pt>
                <c:pt idx="258">
                  <c:v>20/1/2016</c:v>
                </c:pt>
                <c:pt idx="259">
                  <c:v>21/1/2016</c:v>
                </c:pt>
                <c:pt idx="260">
                  <c:v>22/1/2016</c:v>
                </c:pt>
                <c:pt idx="261">
                  <c:v>26/1/2016</c:v>
                </c:pt>
                <c:pt idx="262">
                  <c:v>27/1/2016</c:v>
                </c:pt>
                <c:pt idx="263">
                  <c:v>28/1/2016</c:v>
                </c:pt>
                <c:pt idx="264">
                  <c:v>29/1/2016</c:v>
                </c:pt>
                <c:pt idx="265">
                  <c:v>2/2/2016</c:v>
                </c:pt>
                <c:pt idx="266">
                  <c:v>3/2/2016</c:v>
                </c:pt>
                <c:pt idx="267">
                  <c:v>4/2/2016</c:v>
                </c:pt>
                <c:pt idx="268">
                  <c:v>5/2/2016</c:v>
                </c:pt>
                <c:pt idx="269">
                  <c:v>8/2/2016</c:v>
                </c:pt>
                <c:pt idx="270">
                  <c:v>9/2/2016</c:v>
                </c:pt>
                <c:pt idx="271">
                  <c:v>10/2/2016</c:v>
                </c:pt>
                <c:pt idx="272">
                  <c:v>11/2/2016</c:v>
                </c:pt>
                <c:pt idx="273">
                  <c:v>12/2/2016</c:v>
                </c:pt>
                <c:pt idx="274">
                  <c:v>15/2/2016</c:v>
                </c:pt>
                <c:pt idx="275">
                  <c:v>16/2/2016</c:v>
                </c:pt>
                <c:pt idx="276">
                  <c:v>17/2/2016</c:v>
                </c:pt>
                <c:pt idx="277">
                  <c:v>18/2/2016</c:v>
                </c:pt>
                <c:pt idx="278">
                  <c:v>19/2/2016</c:v>
                </c:pt>
                <c:pt idx="279">
                  <c:v>22/2/2016</c:v>
                </c:pt>
                <c:pt idx="280">
                  <c:v>23/2/2016</c:v>
                </c:pt>
                <c:pt idx="281">
                  <c:v>24/2/2016</c:v>
                </c:pt>
                <c:pt idx="282">
                  <c:v>25/2/2016</c:v>
                </c:pt>
                <c:pt idx="283">
                  <c:v>26/2/2016</c:v>
                </c:pt>
                <c:pt idx="284">
                  <c:v>29/2/2016</c:v>
                </c:pt>
                <c:pt idx="285">
                  <c:v>1/3/2016</c:v>
                </c:pt>
                <c:pt idx="286">
                  <c:v>2/3/2016</c:v>
                </c:pt>
                <c:pt idx="287">
                  <c:v>3/3/2016</c:v>
                </c:pt>
                <c:pt idx="288">
                  <c:v>4/3/2016</c:v>
                </c:pt>
                <c:pt idx="289">
                  <c:v>7/3/2016</c:v>
                </c:pt>
                <c:pt idx="290">
                  <c:v>8/3/2016</c:v>
                </c:pt>
                <c:pt idx="291">
                  <c:v>9/3/2016</c:v>
                </c:pt>
                <c:pt idx="292">
                  <c:v>10/3/2016</c:v>
                </c:pt>
                <c:pt idx="293">
                  <c:v>11/3/2016</c:v>
                </c:pt>
                <c:pt idx="294">
                  <c:v>14/3/2016</c:v>
                </c:pt>
                <c:pt idx="295">
                  <c:v>15/3/2016</c:v>
                </c:pt>
                <c:pt idx="296">
                  <c:v>16/3/2016</c:v>
                </c:pt>
                <c:pt idx="297">
                  <c:v>17/3/2016</c:v>
                </c:pt>
                <c:pt idx="298">
                  <c:v>18/3/2016</c:v>
                </c:pt>
                <c:pt idx="299">
                  <c:v>21/3/2016</c:v>
                </c:pt>
                <c:pt idx="300">
                  <c:v>22/3/2016</c:v>
                </c:pt>
                <c:pt idx="301">
                  <c:v>23/3/2016</c:v>
                </c:pt>
                <c:pt idx="302">
                  <c:v>24/3/2016</c:v>
                </c:pt>
                <c:pt idx="303">
                  <c:v>25/3/2016</c:v>
                </c:pt>
                <c:pt idx="304">
                  <c:v>28/3/2016</c:v>
                </c:pt>
                <c:pt idx="305">
                  <c:v>29/3/2016</c:v>
                </c:pt>
                <c:pt idx="306">
                  <c:v>30/3/2016</c:v>
                </c:pt>
                <c:pt idx="307">
                  <c:v>31/3/2016</c:v>
                </c:pt>
                <c:pt idx="308">
                  <c:v>1/4/2016</c:v>
                </c:pt>
                <c:pt idx="309">
                  <c:v>4/4/2016</c:v>
                </c:pt>
                <c:pt idx="310">
                  <c:v>5/4/2016</c:v>
                </c:pt>
                <c:pt idx="311">
                  <c:v>6/4/2016</c:v>
                </c:pt>
                <c:pt idx="312">
                  <c:v>7/4/2016</c:v>
                </c:pt>
                <c:pt idx="313">
                  <c:v>8/4/2016</c:v>
                </c:pt>
                <c:pt idx="314">
                  <c:v>11/4/2016</c:v>
                </c:pt>
                <c:pt idx="315">
                  <c:v>12/4/2016</c:v>
                </c:pt>
                <c:pt idx="316">
                  <c:v>13/4/2016</c:v>
                </c:pt>
                <c:pt idx="317">
                  <c:v>14/4/2016</c:v>
                </c:pt>
                <c:pt idx="318">
                  <c:v>15/4/2016</c:v>
                </c:pt>
                <c:pt idx="319">
                  <c:v>18/4/2016</c:v>
                </c:pt>
                <c:pt idx="320">
                  <c:v>19/4/2016</c:v>
                </c:pt>
                <c:pt idx="321">
                  <c:v>20/4/2016</c:v>
                </c:pt>
                <c:pt idx="322">
                  <c:v>21/4/2016</c:v>
                </c:pt>
                <c:pt idx="323">
                  <c:v>22/4/2016</c:v>
                </c:pt>
                <c:pt idx="324">
                  <c:v>25/4/2016</c:v>
                </c:pt>
                <c:pt idx="325">
                  <c:v>26/4/2016</c:v>
                </c:pt>
                <c:pt idx="326">
                  <c:v>27/4/2016</c:v>
                </c:pt>
                <c:pt idx="327">
                  <c:v>28/4/2016</c:v>
                </c:pt>
                <c:pt idx="328">
                  <c:v>29/4/2016</c:v>
                </c:pt>
                <c:pt idx="329">
                  <c:v>3/5/2016</c:v>
                </c:pt>
                <c:pt idx="330">
                  <c:v>4/5/2016</c:v>
                </c:pt>
                <c:pt idx="331">
                  <c:v>5/5/2016</c:v>
                </c:pt>
                <c:pt idx="332">
                  <c:v>6/5/2016</c:v>
                </c:pt>
                <c:pt idx="333">
                  <c:v>9/5/2016</c:v>
                </c:pt>
                <c:pt idx="334">
                  <c:v>10/5/2016</c:v>
                </c:pt>
                <c:pt idx="335">
                  <c:v>11/5/2016</c:v>
                </c:pt>
                <c:pt idx="336">
                  <c:v>12/5/2016</c:v>
                </c:pt>
                <c:pt idx="337">
                  <c:v>13/5/2016</c:v>
                </c:pt>
                <c:pt idx="338">
                  <c:v>16/5/2016</c:v>
                </c:pt>
                <c:pt idx="339">
                  <c:v>17/5/2016</c:v>
                </c:pt>
                <c:pt idx="340">
                  <c:v>18/5/2016</c:v>
                </c:pt>
                <c:pt idx="341">
                  <c:v>19/5/2016</c:v>
                </c:pt>
                <c:pt idx="342">
                  <c:v>20/5/2016</c:v>
                </c:pt>
                <c:pt idx="343">
                  <c:v>23/5/2016</c:v>
                </c:pt>
                <c:pt idx="344">
                  <c:v>24/5/2016</c:v>
                </c:pt>
                <c:pt idx="345">
                  <c:v>25/5/2016</c:v>
                </c:pt>
                <c:pt idx="346">
                  <c:v>26/5/2016</c:v>
                </c:pt>
                <c:pt idx="347">
                  <c:v>27/5/2016</c:v>
                </c:pt>
                <c:pt idx="348">
                  <c:v>30/5/2016</c:v>
                </c:pt>
                <c:pt idx="349">
                  <c:v>31/5/2016</c:v>
                </c:pt>
                <c:pt idx="350">
                  <c:v>1/6/2016</c:v>
                </c:pt>
                <c:pt idx="351">
                  <c:v>2/6/2016</c:v>
                </c:pt>
                <c:pt idx="352">
                  <c:v>3/6/2016</c:v>
                </c:pt>
                <c:pt idx="353">
                  <c:v>6/6/2016</c:v>
                </c:pt>
                <c:pt idx="354">
                  <c:v>7/6/2016</c:v>
                </c:pt>
                <c:pt idx="355">
                  <c:v>8/6/2016</c:v>
                </c:pt>
                <c:pt idx="356">
                  <c:v>9/6/2016</c:v>
                </c:pt>
                <c:pt idx="357">
                  <c:v>10/6/2016</c:v>
                </c:pt>
                <c:pt idx="358">
                  <c:v>13/6/2016</c:v>
                </c:pt>
                <c:pt idx="359">
                  <c:v>14/6/2016</c:v>
                </c:pt>
                <c:pt idx="360">
                  <c:v>15/6/2016</c:v>
                </c:pt>
                <c:pt idx="361">
                  <c:v>16/6/2016</c:v>
                </c:pt>
                <c:pt idx="362">
                  <c:v>17/6/2016</c:v>
                </c:pt>
                <c:pt idx="363">
                  <c:v>20/6/2016</c:v>
                </c:pt>
                <c:pt idx="364">
                  <c:v>21/6/2016</c:v>
                </c:pt>
                <c:pt idx="365">
                  <c:v>23/6/2016</c:v>
                </c:pt>
                <c:pt idx="366">
                  <c:v>24/6/2016</c:v>
                </c:pt>
                <c:pt idx="367">
                  <c:v>27/6/2016</c:v>
                </c:pt>
                <c:pt idx="368">
                  <c:v>28/6/2016</c:v>
                </c:pt>
                <c:pt idx="369">
                  <c:v>29/6/2016</c:v>
                </c:pt>
                <c:pt idx="370">
                  <c:v>30/6/2016</c:v>
                </c:pt>
                <c:pt idx="371">
                  <c:v>1/7/2016</c:v>
                </c:pt>
                <c:pt idx="372">
                  <c:v>4/7/2016</c:v>
                </c:pt>
                <c:pt idx="373">
                  <c:v>5/7/2016</c:v>
                </c:pt>
                <c:pt idx="374">
                  <c:v>6/7/2016</c:v>
                </c:pt>
                <c:pt idx="375">
                  <c:v>7/7/2016</c:v>
                </c:pt>
                <c:pt idx="376">
                  <c:v>8/7/2016</c:v>
                </c:pt>
                <c:pt idx="377">
                  <c:v>11/7/2016</c:v>
                </c:pt>
                <c:pt idx="378">
                  <c:v>12/7/2016</c:v>
                </c:pt>
                <c:pt idx="379">
                  <c:v>13/7/2016</c:v>
                </c:pt>
                <c:pt idx="380">
                  <c:v>14/7/2016</c:v>
                </c:pt>
                <c:pt idx="381">
                  <c:v>15/7/2016</c:v>
                </c:pt>
                <c:pt idx="382">
                  <c:v>18/7/2016</c:v>
                </c:pt>
                <c:pt idx="383">
                  <c:v>19/7/2016</c:v>
                </c:pt>
                <c:pt idx="384">
                  <c:v>20/7/2016</c:v>
                </c:pt>
                <c:pt idx="385">
                  <c:v>21/7/2016</c:v>
                </c:pt>
                <c:pt idx="386">
                  <c:v>22/7/2016</c:v>
                </c:pt>
                <c:pt idx="387">
                  <c:v>25/7/2016</c:v>
                </c:pt>
                <c:pt idx="388">
                  <c:v>26/7/2016</c:v>
                </c:pt>
                <c:pt idx="389">
                  <c:v>27/7/2016</c:v>
                </c:pt>
                <c:pt idx="390">
                  <c:v>28/7/2016</c:v>
                </c:pt>
                <c:pt idx="391">
                  <c:v>29/7/2016</c:v>
                </c:pt>
                <c:pt idx="392">
                  <c:v>1/8/2016</c:v>
                </c:pt>
                <c:pt idx="393">
                  <c:v>2/8/2016</c:v>
                </c:pt>
                <c:pt idx="394">
                  <c:v>3/8/2016</c:v>
                </c:pt>
                <c:pt idx="395">
                  <c:v>4/8/2016</c:v>
                </c:pt>
                <c:pt idx="396">
                  <c:v>5/8/2016</c:v>
                </c:pt>
                <c:pt idx="397">
                  <c:v>8/8/2016</c:v>
                </c:pt>
                <c:pt idx="398">
                  <c:v>9/8/2016</c:v>
                </c:pt>
                <c:pt idx="399">
                  <c:v>10/8/2016</c:v>
                </c:pt>
                <c:pt idx="400">
                  <c:v>11/8/2016</c:v>
                </c:pt>
                <c:pt idx="401">
                  <c:v>12/8/2016</c:v>
                </c:pt>
                <c:pt idx="402">
                  <c:v>15/8/2016</c:v>
                </c:pt>
                <c:pt idx="403">
                  <c:v>16/8/2016</c:v>
                </c:pt>
                <c:pt idx="404">
                  <c:v>17/8/2016</c:v>
                </c:pt>
                <c:pt idx="405">
                  <c:v>18/8/2016</c:v>
                </c:pt>
                <c:pt idx="406">
                  <c:v>19/8/2016</c:v>
                </c:pt>
                <c:pt idx="407">
                  <c:v>22/8/2016</c:v>
                </c:pt>
                <c:pt idx="408">
                  <c:v>23/8/2016</c:v>
                </c:pt>
                <c:pt idx="409">
                  <c:v>24/8/2016</c:v>
                </c:pt>
                <c:pt idx="410">
                  <c:v>25/8/2016</c:v>
                </c:pt>
                <c:pt idx="411">
                  <c:v>26/8/2016</c:v>
                </c:pt>
                <c:pt idx="412">
                  <c:v>29/8/2016</c:v>
                </c:pt>
                <c:pt idx="413">
                  <c:v>30/8/2016</c:v>
                </c:pt>
                <c:pt idx="414">
                  <c:v>1/9/2016</c:v>
                </c:pt>
                <c:pt idx="415">
                  <c:v>2/9/2016</c:v>
                </c:pt>
                <c:pt idx="416">
                  <c:v>5/9/2016</c:v>
                </c:pt>
                <c:pt idx="417">
                  <c:v>6/9/2016</c:v>
                </c:pt>
                <c:pt idx="418">
                  <c:v>7/9/2016</c:v>
                </c:pt>
                <c:pt idx="419">
                  <c:v>8/9/2016</c:v>
                </c:pt>
                <c:pt idx="420">
                  <c:v>9/9/2016</c:v>
                </c:pt>
                <c:pt idx="421">
                  <c:v>13/9/2016</c:v>
                </c:pt>
                <c:pt idx="422">
                  <c:v>14/9/2016</c:v>
                </c:pt>
                <c:pt idx="423">
                  <c:v>15/9/2016</c:v>
                </c:pt>
                <c:pt idx="424">
                  <c:v>19/9/2016</c:v>
                </c:pt>
                <c:pt idx="425">
                  <c:v>20/9/2016</c:v>
                </c:pt>
                <c:pt idx="426">
                  <c:v>21/9/2016</c:v>
                </c:pt>
                <c:pt idx="427">
                  <c:v>22/9/2016</c:v>
                </c:pt>
                <c:pt idx="428">
                  <c:v>23/9/2016</c:v>
                </c:pt>
                <c:pt idx="429">
                  <c:v>26/9/2016</c:v>
                </c:pt>
                <c:pt idx="430">
                  <c:v>27/9/2016</c:v>
                </c:pt>
                <c:pt idx="431">
                  <c:v>28/9/2016</c:v>
                </c:pt>
                <c:pt idx="432">
                  <c:v>29/9/2016</c:v>
                </c:pt>
                <c:pt idx="433">
                  <c:v>30/9/2016</c:v>
                </c:pt>
                <c:pt idx="434">
                  <c:v>4/10/2016</c:v>
                </c:pt>
                <c:pt idx="435">
                  <c:v>5/10/2016</c:v>
                </c:pt>
                <c:pt idx="436">
                  <c:v>6/10/2016</c:v>
                </c:pt>
                <c:pt idx="437">
                  <c:v>7/10/2016</c:v>
                </c:pt>
                <c:pt idx="438">
                  <c:v>10/10/2016</c:v>
                </c:pt>
                <c:pt idx="439">
                  <c:v>11/10/2016</c:v>
                </c:pt>
                <c:pt idx="440">
                  <c:v>12/10/2016</c:v>
                </c:pt>
                <c:pt idx="441">
                  <c:v>13/10/2016</c:v>
                </c:pt>
                <c:pt idx="442">
                  <c:v>14/10/2016</c:v>
                </c:pt>
                <c:pt idx="443">
                  <c:v>17/10/2016</c:v>
                </c:pt>
                <c:pt idx="444">
                  <c:v>18/10/2016</c:v>
                </c:pt>
                <c:pt idx="445">
                  <c:v>19/10/2016</c:v>
                </c:pt>
                <c:pt idx="446">
                  <c:v>20/10/2016</c:v>
                </c:pt>
                <c:pt idx="447">
                  <c:v>21/10/2016</c:v>
                </c:pt>
                <c:pt idx="448">
                  <c:v>24/10/2016</c:v>
                </c:pt>
                <c:pt idx="449">
                  <c:v>25/10/2016</c:v>
                </c:pt>
                <c:pt idx="450">
                  <c:v>26/10/2016</c:v>
                </c:pt>
                <c:pt idx="451">
                  <c:v>27/10/2016</c:v>
                </c:pt>
                <c:pt idx="452">
                  <c:v>28/10/2016</c:v>
                </c:pt>
                <c:pt idx="453">
                  <c:v>31/10/2016</c:v>
                </c:pt>
                <c:pt idx="454">
                  <c:v>1/11/2016</c:v>
                </c:pt>
                <c:pt idx="455">
                  <c:v>2/11/2016</c:v>
                </c:pt>
                <c:pt idx="456">
                  <c:v>3/11/2016</c:v>
                </c:pt>
                <c:pt idx="457">
                  <c:v>4/11/2016</c:v>
                </c:pt>
                <c:pt idx="458">
                  <c:v>7/11/2016</c:v>
                </c:pt>
                <c:pt idx="459">
                  <c:v>8/11/2016</c:v>
                </c:pt>
                <c:pt idx="460">
                  <c:v>9/11/2016</c:v>
                </c:pt>
                <c:pt idx="461">
                  <c:v>10/11/2016</c:v>
                </c:pt>
                <c:pt idx="462">
                  <c:v>11/11/2016</c:v>
                </c:pt>
                <c:pt idx="463">
                  <c:v>14/11/2016</c:v>
                </c:pt>
                <c:pt idx="464">
                  <c:v>15/11/2016</c:v>
                </c:pt>
                <c:pt idx="465">
                  <c:v>16/11/2016</c:v>
                </c:pt>
                <c:pt idx="466">
                  <c:v>17/11/2016</c:v>
                </c:pt>
                <c:pt idx="467">
                  <c:v>18/11/2016</c:v>
                </c:pt>
                <c:pt idx="468">
                  <c:v>21/11/2016</c:v>
                </c:pt>
                <c:pt idx="469">
                  <c:v>22/11/2016</c:v>
                </c:pt>
                <c:pt idx="470">
                  <c:v>23/11/2016</c:v>
                </c:pt>
                <c:pt idx="471">
                  <c:v>24/11/2016</c:v>
                </c:pt>
                <c:pt idx="472">
                  <c:v>25/11/2016</c:v>
                </c:pt>
                <c:pt idx="473">
                  <c:v>28/11/2016</c:v>
                </c:pt>
                <c:pt idx="474">
                  <c:v>29/11/2016</c:v>
                </c:pt>
                <c:pt idx="475">
                  <c:v>30/11/2016</c:v>
                </c:pt>
                <c:pt idx="476">
                  <c:v>1/12/2016</c:v>
                </c:pt>
                <c:pt idx="477">
                  <c:v>2/12/2016</c:v>
                </c:pt>
                <c:pt idx="478">
                  <c:v>5/12/2016</c:v>
                </c:pt>
                <c:pt idx="479">
                  <c:v>6/12/2016</c:v>
                </c:pt>
                <c:pt idx="480">
                  <c:v>7/12/2016</c:v>
                </c:pt>
                <c:pt idx="481">
                  <c:v>8/12/2016</c:v>
                </c:pt>
                <c:pt idx="482">
                  <c:v>9/12/2016</c:v>
                </c:pt>
                <c:pt idx="483">
                  <c:v>13/12/2016</c:v>
                </c:pt>
                <c:pt idx="484">
                  <c:v>14/12/2016</c:v>
                </c:pt>
                <c:pt idx="485">
                  <c:v>15/12/2016</c:v>
                </c:pt>
                <c:pt idx="486">
                  <c:v>16/12/2016</c:v>
                </c:pt>
                <c:pt idx="487">
                  <c:v>19/12/2016</c:v>
                </c:pt>
                <c:pt idx="488">
                  <c:v>20/12/2016</c:v>
                </c:pt>
                <c:pt idx="489">
                  <c:v>21/12/2016</c:v>
                </c:pt>
                <c:pt idx="490">
                  <c:v>22/12/2016</c:v>
                </c:pt>
                <c:pt idx="491">
                  <c:v>23/12/2016</c:v>
                </c:pt>
                <c:pt idx="492">
                  <c:v>27/12/2016</c:v>
                </c:pt>
                <c:pt idx="493">
                  <c:v>28/12/2016</c:v>
                </c:pt>
                <c:pt idx="494">
                  <c:v>29/12/2016</c:v>
                </c:pt>
                <c:pt idx="495">
                  <c:v>30/12/2016</c:v>
                </c:pt>
                <c:pt idx="496">
                  <c:v>2/1/2017</c:v>
                </c:pt>
                <c:pt idx="497">
                  <c:v>3/1/2017</c:v>
                </c:pt>
                <c:pt idx="498">
                  <c:v>4/1/2017</c:v>
                </c:pt>
                <c:pt idx="499">
                  <c:v>5/1/2017</c:v>
                </c:pt>
                <c:pt idx="500">
                  <c:v>6/1/2017</c:v>
                </c:pt>
                <c:pt idx="501">
                  <c:v>9/1/2017</c:v>
                </c:pt>
                <c:pt idx="502">
                  <c:v>10/1/2017</c:v>
                </c:pt>
                <c:pt idx="503">
                  <c:v>11/1/2017</c:v>
                </c:pt>
                <c:pt idx="504">
                  <c:v>12/1/2017</c:v>
                </c:pt>
                <c:pt idx="505">
                  <c:v>13/1/2017</c:v>
                </c:pt>
                <c:pt idx="506">
                  <c:v>16/1/2017</c:v>
                </c:pt>
                <c:pt idx="507">
                  <c:v>17/1/2017</c:v>
                </c:pt>
                <c:pt idx="508">
                  <c:v>18/1/2017</c:v>
                </c:pt>
                <c:pt idx="509">
                  <c:v>19/1/2017</c:v>
                </c:pt>
                <c:pt idx="510">
                  <c:v>20/1/2017</c:v>
                </c:pt>
                <c:pt idx="511">
                  <c:v>23/1/2017</c:v>
                </c:pt>
                <c:pt idx="512">
                  <c:v>24/1/2017</c:v>
                </c:pt>
                <c:pt idx="513">
                  <c:v>25/1/2017</c:v>
                </c:pt>
                <c:pt idx="514">
                  <c:v>26/1/2017</c:v>
                </c:pt>
                <c:pt idx="515">
                  <c:v>27/1/2017</c:v>
                </c:pt>
                <c:pt idx="516">
                  <c:v>31/1/2017</c:v>
                </c:pt>
                <c:pt idx="517">
                  <c:v>2/2/2017</c:v>
                </c:pt>
                <c:pt idx="518">
                  <c:v>3/2/2017</c:v>
                </c:pt>
                <c:pt idx="519">
                  <c:v>6/2/2017</c:v>
                </c:pt>
                <c:pt idx="520">
                  <c:v>7/2/2017</c:v>
                </c:pt>
                <c:pt idx="521">
                  <c:v>8/2/2017</c:v>
                </c:pt>
                <c:pt idx="522">
                  <c:v>10/2/2017</c:v>
                </c:pt>
                <c:pt idx="523">
                  <c:v>13/2/2017</c:v>
                </c:pt>
                <c:pt idx="524">
                  <c:v>14/2/2017</c:v>
                </c:pt>
                <c:pt idx="525">
                  <c:v>15/2/2017</c:v>
                </c:pt>
                <c:pt idx="526">
                  <c:v>16/2/2017</c:v>
                </c:pt>
                <c:pt idx="527">
                  <c:v>17/2/2017</c:v>
                </c:pt>
                <c:pt idx="528">
                  <c:v>20/2/2017</c:v>
                </c:pt>
                <c:pt idx="529">
                  <c:v>21/2/2017</c:v>
                </c:pt>
                <c:pt idx="530">
                  <c:v>22/2/2017</c:v>
                </c:pt>
                <c:pt idx="531">
                  <c:v>23/2/2017</c:v>
                </c:pt>
                <c:pt idx="532">
                  <c:v>24/2/2017</c:v>
                </c:pt>
                <c:pt idx="533">
                  <c:v>27/2/2017</c:v>
                </c:pt>
                <c:pt idx="534">
                  <c:v>28/2/2017</c:v>
                </c:pt>
                <c:pt idx="535">
                  <c:v>1/3/2017</c:v>
                </c:pt>
                <c:pt idx="536">
                  <c:v>2/3/2017</c:v>
                </c:pt>
                <c:pt idx="537">
                  <c:v>3/3/2017</c:v>
                </c:pt>
                <c:pt idx="538">
                  <c:v>6/3/2017</c:v>
                </c:pt>
                <c:pt idx="539">
                  <c:v>7/3/2017</c:v>
                </c:pt>
                <c:pt idx="540">
                  <c:v>8/3/2017</c:v>
                </c:pt>
                <c:pt idx="541">
                  <c:v>9/3/2017</c:v>
                </c:pt>
                <c:pt idx="542">
                  <c:v>10/3/2017</c:v>
                </c:pt>
                <c:pt idx="543">
                  <c:v>13/3/2017</c:v>
                </c:pt>
                <c:pt idx="544">
                  <c:v>14/3/2017</c:v>
                </c:pt>
                <c:pt idx="545">
                  <c:v>15/3/2017</c:v>
                </c:pt>
                <c:pt idx="546">
                  <c:v>16/3/2017</c:v>
                </c:pt>
                <c:pt idx="547">
                  <c:v>17/3/2017</c:v>
                </c:pt>
                <c:pt idx="548">
                  <c:v>20/3/2017</c:v>
                </c:pt>
                <c:pt idx="549">
                  <c:v>21/3/2017</c:v>
                </c:pt>
                <c:pt idx="550">
                  <c:v>22/3/2017</c:v>
                </c:pt>
                <c:pt idx="551">
                  <c:v>23/3/2017</c:v>
                </c:pt>
                <c:pt idx="552">
                  <c:v>24/3/2017</c:v>
                </c:pt>
                <c:pt idx="553">
                  <c:v>27/3/2017</c:v>
                </c:pt>
                <c:pt idx="554">
                  <c:v>28/3/2017</c:v>
                </c:pt>
                <c:pt idx="555">
                  <c:v>29/3/2017</c:v>
                </c:pt>
                <c:pt idx="556">
                  <c:v>30/3/2017</c:v>
                </c:pt>
                <c:pt idx="557">
                  <c:v>31/3/2017</c:v>
                </c:pt>
                <c:pt idx="558">
                  <c:v>3/4/2017</c:v>
                </c:pt>
                <c:pt idx="559">
                  <c:v>4/4/2017</c:v>
                </c:pt>
                <c:pt idx="560">
                  <c:v>5/4/2017</c:v>
                </c:pt>
                <c:pt idx="561">
                  <c:v>6/4/2017</c:v>
                </c:pt>
                <c:pt idx="562">
                  <c:v>7/4/2017</c:v>
                </c:pt>
                <c:pt idx="563">
                  <c:v>10/4/2017</c:v>
                </c:pt>
                <c:pt idx="564">
                  <c:v>11/4/2017</c:v>
                </c:pt>
                <c:pt idx="565">
                  <c:v>12/4/2017</c:v>
                </c:pt>
                <c:pt idx="566">
                  <c:v>13/4/2017</c:v>
                </c:pt>
                <c:pt idx="567">
                  <c:v>14/4/2017</c:v>
                </c:pt>
                <c:pt idx="568">
                  <c:v>17/4/2017</c:v>
                </c:pt>
                <c:pt idx="569">
                  <c:v>18/4/2017</c:v>
                </c:pt>
                <c:pt idx="570">
                  <c:v>19/4/2017</c:v>
                </c:pt>
                <c:pt idx="571">
                  <c:v>20/4/2017</c:v>
                </c:pt>
                <c:pt idx="572">
                  <c:v>21/4/2017</c:v>
                </c:pt>
                <c:pt idx="573">
                  <c:v>24/4/2017</c:v>
                </c:pt>
                <c:pt idx="574">
                  <c:v>25/4/2017</c:v>
                </c:pt>
                <c:pt idx="575">
                  <c:v>26/4/2017</c:v>
                </c:pt>
                <c:pt idx="576">
                  <c:v>27/4/2017</c:v>
                </c:pt>
                <c:pt idx="577">
                  <c:v>28/4/2017</c:v>
                </c:pt>
                <c:pt idx="578">
                  <c:v>2/5/2017</c:v>
                </c:pt>
                <c:pt idx="579">
                  <c:v>3/5/2017</c:v>
                </c:pt>
                <c:pt idx="580">
                  <c:v>4/5/2017</c:v>
                </c:pt>
                <c:pt idx="581">
                  <c:v>5/5/2017</c:v>
                </c:pt>
                <c:pt idx="582">
                  <c:v>8/5/2017</c:v>
                </c:pt>
                <c:pt idx="583">
                  <c:v>9/5/2017</c:v>
                </c:pt>
                <c:pt idx="584">
                  <c:v>11/5/2017</c:v>
                </c:pt>
                <c:pt idx="585">
                  <c:v>12/5/2017</c:v>
                </c:pt>
                <c:pt idx="586">
                  <c:v>15/5/2017</c:v>
                </c:pt>
                <c:pt idx="587">
                  <c:v>22/5/2017</c:v>
                </c:pt>
                <c:pt idx="588">
                  <c:v>23/5/2017</c:v>
                </c:pt>
                <c:pt idx="589">
                  <c:v>24/5/2017</c:v>
                </c:pt>
                <c:pt idx="590">
                  <c:v>25/5/2017</c:v>
                </c:pt>
                <c:pt idx="591">
                  <c:v>26/5/2017</c:v>
                </c:pt>
                <c:pt idx="592">
                  <c:v>29/5/2017</c:v>
                </c:pt>
                <c:pt idx="593">
                  <c:v>31/5/2017</c:v>
                </c:pt>
                <c:pt idx="594">
                  <c:v>1/6/2017</c:v>
                </c:pt>
                <c:pt idx="595">
                  <c:v>2/6/2017</c:v>
                </c:pt>
                <c:pt idx="596">
                  <c:v>5/6/2017</c:v>
                </c:pt>
                <c:pt idx="597">
                  <c:v>6/6/2017</c:v>
                </c:pt>
                <c:pt idx="598">
                  <c:v>7/6/2017</c:v>
                </c:pt>
                <c:pt idx="599">
                  <c:v>8/6/2017</c:v>
                </c:pt>
                <c:pt idx="600">
                  <c:v>9/6/2017</c:v>
                </c:pt>
                <c:pt idx="601">
                  <c:v>12/6/2017</c:v>
                </c:pt>
                <c:pt idx="602">
                  <c:v>13/6/2017</c:v>
                </c:pt>
                <c:pt idx="603">
                  <c:v>14/6/2017</c:v>
                </c:pt>
                <c:pt idx="604">
                  <c:v>15/6/2017</c:v>
                </c:pt>
                <c:pt idx="605">
                  <c:v>16/6/2017</c:v>
                </c:pt>
                <c:pt idx="606">
                  <c:v>19/6/2017</c:v>
                </c:pt>
                <c:pt idx="607">
                  <c:v>20/6/2017</c:v>
                </c:pt>
                <c:pt idx="608">
                  <c:v>06/21/17</c:v>
                </c:pt>
                <c:pt idx="609">
                  <c:v>06/22/17</c:v>
                </c:pt>
                <c:pt idx="610">
                  <c:v>06/23/17</c:v>
                </c:pt>
                <c:pt idx="611">
                  <c:v>06/28/17</c:v>
                </c:pt>
                <c:pt idx="612">
                  <c:v>06/29/17</c:v>
                </c:pt>
                <c:pt idx="613">
                  <c:v>06/30/17</c:v>
                </c:pt>
                <c:pt idx="614">
                  <c:v>7/3/2017</c:v>
                </c:pt>
                <c:pt idx="615">
                  <c:v>7/4/2017</c:v>
                </c:pt>
                <c:pt idx="616">
                  <c:v>7/5/2017</c:v>
                </c:pt>
                <c:pt idx="617">
                  <c:v>7/6/2017</c:v>
                </c:pt>
                <c:pt idx="618">
                  <c:v>7/7/2017</c:v>
                </c:pt>
                <c:pt idx="619">
                  <c:v>7/10/2017</c:v>
                </c:pt>
                <c:pt idx="620">
                  <c:v>7/11/2017</c:v>
                </c:pt>
                <c:pt idx="621">
                  <c:v>7/12/2017</c:v>
                </c:pt>
                <c:pt idx="622">
                  <c:v>07/13/17</c:v>
                </c:pt>
                <c:pt idx="623">
                  <c:v>07/14/17</c:v>
                </c:pt>
                <c:pt idx="624">
                  <c:v>07/17/17</c:v>
                </c:pt>
                <c:pt idx="625">
                  <c:v>07/18/17</c:v>
                </c:pt>
                <c:pt idx="626">
                  <c:v>07/19/17</c:v>
                </c:pt>
                <c:pt idx="627">
                  <c:v>07/20/17</c:v>
                </c:pt>
                <c:pt idx="628">
                  <c:v>07/21/17</c:v>
                </c:pt>
                <c:pt idx="629">
                  <c:v>07/24/17</c:v>
                </c:pt>
                <c:pt idx="630">
                  <c:v>07/25/17</c:v>
                </c:pt>
                <c:pt idx="631">
                  <c:v>07/26/17</c:v>
                </c:pt>
                <c:pt idx="632">
                  <c:v>07/27/17</c:v>
                </c:pt>
                <c:pt idx="633">
                  <c:v>07/28/17</c:v>
                </c:pt>
                <c:pt idx="634">
                  <c:v>07/31/17</c:v>
                </c:pt>
                <c:pt idx="635">
                  <c:v>8/1/2017</c:v>
                </c:pt>
                <c:pt idx="636">
                  <c:v>8/2/2017</c:v>
                </c:pt>
                <c:pt idx="637">
                  <c:v>8/3/2017</c:v>
                </c:pt>
                <c:pt idx="638">
                  <c:v>8/4/2017</c:v>
                </c:pt>
                <c:pt idx="639">
                  <c:v>8/7/2017</c:v>
                </c:pt>
                <c:pt idx="640">
                  <c:v>8/8/2017</c:v>
                </c:pt>
                <c:pt idx="641">
                  <c:v>8/9/2017</c:v>
                </c:pt>
                <c:pt idx="642">
                  <c:v>8/10/2017</c:v>
                </c:pt>
                <c:pt idx="643">
                  <c:v>8/11/2017</c:v>
                </c:pt>
                <c:pt idx="644">
                  <c:v>08/14/17</c:v>
                </c:pt>
                <c:pt idx="645">
                  <c:v>08/15/17</c:v>
                </c:pt>
                <c:pt idx="646">
                  <c:v>08/16/17</c:v>
                </c:pt>
                <c:pt idx="647">
                  <c:v>08/17/17</c:v>
                </c:pt>
                <c:pt idx="648">
                  <c:v>08/18/17</c:v>
                </c:pt>
                <c:pt idx="649">
                  <c:v>08/21/17</c:v>
                </c:pt>
                <c:pt idx="650">
                  <c:v>08/22/17</c:v>
                </c:pt>
                <c:pt idx="651">
                  <c:v>08/23/17</c:v>
                </c:pt>
                <c:pt idx="652">
                  <c:v>08/24/17</c:v>
                </c:pt>
                <c:pt idx="653">
                  <c:v>08/25/17</c:v>
                </c:pt>
                <c:pt idx="654">
                  <c:v>08/28/17</c:v>
                </c:pt>
                <c:pt idx="655">
                  <c:v>08/29/17</c:v>
                </c:pt>
                <c:pt idx="656">
                  <c:v>08/30/17</c:v>
                </c:pt>
                <c:pt idx="657">
                  <c:v>9/5/2017</c:v>
                </c:pt>
                <c:pt idx="658">
                  <c:v>9/6/2017</c:v>
                </c:pt>
                <c:pt idx="659">
                  <c:v>9/7/2017</c:v>
                </c:pt>
                <c:pt idx="660">
                  <c:v>9/8/2017</c:v>
                </c:pt>
                <c:pt idx="661">
                  <c:v>9/11/2017</c:v>
                </c:pt>
                <c:pt idx="662">
                  <c:v>9/12/2017</c:v>
                </c:pt>
                <c:pt idx="663">
                  <c:v>09/13/17</c:v>
                </c:pt>
                <c:pt idx="664">
                  <c:v>09/14/17</c:v>
                </c:pt>
                <c:pt idx="665">
                  <c:v>09/15/17</c:v>
                </c:pt>
                <c:pt idx="666">
                  <c:v>09/18/17</c:v>
                </c:pt>
                <c:pt idx="667">
                  <c:v>09/19/17</c:v>
                </c:pt>
                <c:pt idx="668">
                  <c:v>09/20/17</c:v>
                </c:pt>
                <c:pt idx="669">
                  <c:v>09/21/17</c:v>
                </c:pt>
                <c:pt idx="670">
                  <c:v>09/25/17</c:v>
                </c:pt>
                <c:pt idx="671">
                  <c:v>09/26/17</c:v>
                </c:pt>
                <c:pt idx="672">
                  <c:v>09/27/17</c:v>
                </c:pt>
                <c:pt idx="673">
                  <c:v>09/28/17</c:v>
                </c:pt>
                <c:pt idx="674">
                  <c:v>09/29/17</c:v>
                </c:pt>
                <c:pt idx="675">
                  <c:v>10/2/2017</c:v>
                </c:pt>
                <c:pt idx="676">
                  <c:v>10/3/2017</c:v>
                </c:pt>
                <c:pt idx="677">
                  <c:v>10/4/2017</c:v>
                </c:pt>
                <c:pt idx="678">
                  <c:v>10/5/2017</c:v>
                </c:pt>
                <c:pt idx="679">
                  <c:v>10/6/2017</c:v>
                </c:pt>
                <c:pt idx="680">
                  <c:v>10/9/2017</c:v>
                </c:pt>
                <c:pt idx="681">
                  <c:v>10/10/2017</c:v>
                </c:pt>
                <c:pt idx="682">
                  <c:v>10/11/2017</c:v>
                </c:pt>
                <c:pt idx="683">
                  <c:v>10/12/2017</c:v>
                </c:pt>
                <c:pt idx="684">
                  <c:v>10/13/17</c:v>
                </c:pt>
                <c:pt idx="685">
                  <c:v>10/16/17</c:v>
                </c:pt>
                <c:pt idx="686">
                  <c:v>10/17/17</c:v>
                </c:pt>
                <c:pt idx="687">
                  <c:v>10/19/17</c:v>
                </c:pt>
                <c:pt idx="688">
                  <c:v>10/20/17</c:v>
                </c:pt>
                <c:pt idx="689">
                  <c:v>10/23/17</c:v>
                </c:pt>
                <c:pt idx="690">
                  <c:v>10/24/17</c:v>
                </c:pt>
                <c:pt idx="691">
                  <c:v>10/25/17</c:v>
                </c:pt>
                <c:pt idx="692">
                  <c:v>10/26/17</c:v>
                </c:pt>
                <c:pt idx="693">
                  <c:v>10/27/17</c:v>
                </c:pt>
                <c:pt idx="694">
                  <c:v>10/30/17</c:v>
                </c:pt>
                <c:pt idx="695">
                  <c:v>10/31/17</c:v>
                </c:pt>
                <c:pt idx="696">
                  <c:v>11/1/2017</c:v>
                </c:pt>
                <c:pt idx="697">
                  <c:v>11/2/2017</c:v>
                </c:pt>
                <c:pt idx="698">
                  <c:v>11/3/2017</c:v>
                </c:pt>
                <c:pt idx="699">
                  <c:v>11/6/2017</c:v>
                </c:pt>
                <c:pt idx="700">
                  <c:v>11/7/2017</c:v>
                </c:pt>
                <c:pt idx="701">
                  <c:v>11/8/2017</c:v>
                </c:pt>
                <c:pt idx="702">
                  <c:v>11/9/2017</c:v>
                </c:pt>
                <c:pt idx="703">
                  <c:v>11/10/2017</c:v>
                </c:pt>
                <c:pt idx="704">
                  <c:v>11/13/17</c:v>
                </c:pt>
                <c:pt idx="705">
                  <c:v>11/14/17</c:v>
                </c:pt>
                <c:pt idx="706">
                  <c:v>11/15/17</c:v>
                </c:pt>
                <c:pt idx="707">
                  <c:v>11/16/17</c:v>
                </c:pt>
                <c:pt idx="708">
                  <c:v>11/17/17</c:v>
                </c:pt>
                <c:pt idx="709">
                  <c:v>11/20/17</c:v>
                </c:pt>
                <c:pt idx="710">
                  <c:v>11/21/17</c:v>
                </c:pt>
                <c:pt idx="711">
                  <c:v>11/22/17</c:v>
                </c:pt>
                <c:pt idx="712">
                  <c:v>11/23/17</c:v>
                </c:pt>
                <c:pt idx="713">
                  <c:v>11/24/17</c:v>
                </c:pt>
                <c:pt idx="714">
                  <c:v>11/27/17</c:v>
                </c:pt>
                <c:pt idx="715">
                  <c:v>11/28/17</c:v>
                </c:pt>
                <c:pt idx="716">
                  <c:v>11/29/17</c:v>
                </c:pt>
                <c:pt idx="717">
                  <c:v>11/30/17</c:v>
                </c:pt>
                <c:pt idx="718">
                  <c:v>12/4/2017</c:v>
                </c:pt>
                <c:pt idx="719">
                  <c:v>12/5/2017</c:v>
                </c:pt>
                <c:pt idx="720">
                  <c:v>12/6/2017</c:v>
                </c:pt>
                <c:pt idx="721">
                  <c:v>12/7/2017</c:v>
                </c:pt>
                <c:pt idx="722">
                  <c:v>12/8/2017</c:v>
                </c:pt>
                <c:pt idx="723">
                  <c:v>12/11/2017</c:v>
                </c:pt>
                <c:pt idx="724">
                  <c:v>12/12/2017</c:v>
                </c:pt>
                <c:pt idx="725">
                  <c:v>12/13/17</c:v>
                </c:pt>
                <c:pt idx="726">
                  <c:v>12/14/17</c:v>
                </c:pt>
                <c:pt idx="727">
                  <c:v>12/15/17</c:v>
                </c:pt>
                <c:pt idx="728">
                  <c:v>12/18/17</c:v>
                </c:pt>
                <c:pt idx="729">
                  <c:v>12/19/17</c:v>
                </c:pt>
                <c:pt idx="730">
                  <c:v>12/20/17</c:v>
                </c:pt>
                <c:pt idx="731">
                  <c:v>12/21/17</c:v>
                </c:pt>
                <c:pt idx="732">
                  <c:v>12/22/17</c:v>
                </c:pt>
                <c:pt idx="733">
                  <c:v>12/26/17</c:v>
                </c:pt>
                <c:pt idx="734">
                  <c:v>12/27/17</c:v>
                </c:pt>
                <c:pt idx="735">
                  <c:v>12/28/17</c:v>
                </c:pt>
                <c:pt idx="736">
                  <c:v>12/29/17</c:v>
                </c:pt>
                <c:pt idx="737">
                  <c:v>1/2/2018</c:v>
                </c:pt>
                <c:pt idx="738">
                  <c:v>1/3/2018</c:v>
                </c:pt>
                <c:pt idx="739">
                  <c:v>1/4/2018</c:v>
                </c:pt>
                <c:pt idx="740">
                  <c:v>1/5/2018</c:v>
                </c:pt>
                <c:pt idx="741">
                  <c:v>1/8/2018</c:v>
                </c:pt>
                <c:pt idx="742">
                  <c:v>1/9/2018</c:v>
                </c:pt>
                <c:pt idx="743">
                  <c:v>1/10/2018</c:v>
                </c:pt>
                <c:pt idx="744">
                  <c:v>1/11/2018</c:v>
                </c:pt>
                <c:pt idx="745">
                  <c:v>1/12/2018</c:v>
                </c:pt>
                <c:pt idx="746">
                  <c:v>01/15/18</c:v>
                </c:pt>
                <c:pt idx="747">
                  <c:v>01/16/18</c:v>
                </c:pt>
                <c:pt idx="748">
                  <c:v>01/17/18</c:v>
                </c:pt>
                <c:pt idx="749">
                  <c:v>01/18/18</c:v>
                </c:pt>
                <c:pt idx="750">
                  <c:v>01/19/18</c:v>
                </c:pt>
                <c:pt idx="751">
                  <c:v>01/22/18</c:v>
                </c:pt>
                <c:pt idx="752">
                  <c:v>01/23/18</c:v>
                </c:pt>
                <c:pt idx="753">
                  <c:v>01/24/18</c:v>
                </c:pt>
                <c:pt idx="754">
                  <c:v>01/25/18</c:v>
                </c:pt>
                <c:pt idx="755">
                  <c:v>01/26/18</c:v>
                </c:pt>
                <c:pt idx="756">
                  <c:v>01/29/18</c:v>
                </c:pt>
                <c:pt idx="757">
                  <c:v>01/30/18</c:v>
                </c:pt>
                <c:pt idx="758">
                  <c:v>2/2/2018</c:v>
                </c:pt>
                <c:pt idx="759">
                  <c:v>2/5/2018</c:v>
                </c:pt>
                <c:pt idx="760">
                  <c:v>2/6/2018</c:v>
                </c:pt>
                <c:pt idx="761">
                  <c:v>2/7/2018</c:v>
                </c:pt>
                <c:pt idx="762">
                  <c:v>2/8/2018</c:v>
                </c:pt>
                <c:pt idx="763">
                  <c:v>2/9/2018</c:v>
                </c:pt>
                <c:pt idx="764">
                  <c:v>2/12/2018</c:v>
                </c:pt>
                <c:pt idx="765">
                  <c:v>02/13/18</c:v>
                </c:pt>
                <c:pt idx="766">
                  <c:v>02/14/18</c:v>
                </c:pt>
                <c:pt idx="767">
                  <c:v>02/15/18</c:v>
                </c:pt>
                <c:pt idx="768">
                  <c:v>02/19/18</c:v>
                </c:pt>
                <c:pt idx="769">
                  <c:v>02/20/18</c:v>
                </c:pt>
                <c:pt idx="770">
                  <c:v>02/21/18</c:v>
                </c:pt>
                <c:pt idx="771">
                  <c:v>02/22/18</c:v>
                </c:pt>
                <c:pt idx="772">
                  <c:v>02/23/18</c:v>
                </c:pt>
                <c:pt idx="773">
                  <c:v>02/26/18</c:v>
                </c:pt>
                <c:pt idx="774">
                  <c:v>02/27/18</c:v>
                </c:pt>
                <c:pt idx="775">
                  <c:v>02/28/18</c:v>
                </c:pt>
                <c:pt idx="776">
                  <c:v>3/1/2018</c:v>
                </c:pt>
                <c:pt idx="777">
                  <c:v>3/2/2018</c:v>
                </c:pt>
                <c:pt idx="778">
                  <c:v>3/5/2018</c:v>
                </c:pt>
                <c:pt idx="779">
                  <c:v>3/6/2018</c:v>
                </c:pt>
                <c:pt idx="780">
                  <c:v>3/7/2018</c:v>
                </c:pt>
                <c:pt idx="781">
                  <c:v>3/8/2018</c:v>
                </c:pt>
                <c:pt idx="782">
                  <c:v>3/9/2018</c:v>
                </c:pt>
                <c:pt idx="783">
                  <c:v>3/12/2018</c:v>
                </c:pt>
                <c:pt idx="784">
                  <c:v>03/13/18</c:v>
                </c:pt>
                <c:pt idx="785">
                  <c:v>03/14/18</c:v>
                </c:pt>
                <c:pt idx="786">
                  <c:v>03/15/18</c:v>
                </c:pt>
                <c:pt idx="787">
                  <c:v>03/16/18</c:v>
                </c:pt>
                <c:pt idx="788">
                  <c:v>03/19/18</c:v>
                </c:pt>
                <c:pt idx="789">
                  <c:v>03/20/18</c:v>
                </c:pt>
                <c:pt idx="790">
                  <c:v>03/21/18</c:v>
                </c:pt>
                <c:pt idx="791">
                  <c:v>03/22/18</c:v>
                </c:pt>
                <c:pt idx="792">
                  <c:v>03/23/18</c:v>
                </c:pt>
                <c:pt idx="793">
                  <c:v>03/26/18</c:v>
                </c:pt>
                <c:pt idx="794">
                  <c:v>03/27/18</c:v>
                </c:pt>
                <c:pt idx="795">
                  <c:v>03/28/18</c:v>
                </c:pt>
                <c:pt idx="796">
                  <c:v>03/29/18</c:v>
                </c:pt>
                <c:pt idx="797">
                  <c:v>03/30/18</c:v>
                </c:pt>
                <c:pt idx="798">
                  <c:v>4/2/2018</c:v>
                </c:pt>
                <c:pt idx="799">
                  <c:v>4/3/2018</c:v>
                </c:pt>
                <c:pt idx="800">
                  <c:v>4/4/2018</c:v>
                </c:pt>
                <c:pt idx="801">
                  <c:v>4/5/2018</c:v>
                </c:pt>
                <c:pt idx="802">
                  <c:v>4/6/2018</c:v>
                </c:pt>
                <c:pt idx="803">
                  <c:v>4/9/2018</c:v>
                </c:pt>
                <c:pt idx="804">
                  <c:v>4/10/2018</c:v>
                </c:pt>
                <c:pt idx="805">
                  <c:v>4/11/2018</c:v>
                </c:pt>
                <c:pt idx="806">
                  <c:v>4/12/2018</c:v>
                </c:pt>
                <c:pt idx="807">
                  <c:v>04/13/18</c:v>
                </c:pt>
                <c:pt idx="808">
                  <c:v>04/16/18</c:v>
                </c:pt>
                <c:pt idx="809">
                  <c:v>04/17/18</c:v>
                </c:pt>
                <c:pt idx="810">
                  <c:v>04/18/18</c:v>
                </c:pt>
                <c:pt idx="811">
                  <c:v>04/19/18</c:v>
                </c:pt>
                <c:pt idx="812">
                  <c:v>04/20/18</c:v>
                </c:pt>
                <c:pt idx="813">
                  <c:v>04/23/18</c:v>
                </c:pt>
                <c:pt idx="814">
                  <c:v>04/24/18</c:v>
                </c:pt>
                <c:pt idx="815">
                  <c:v>04/25/18</c:v>
                </c:pt>
                <c:pt idx="816">
                  <c:v>04/26/18</c:v>
                </c:pt>
                <c:pt idx="817">
                  <c:v>04/27/18</c:v>
                </c:pt>
                <c:pt idx="818">
                  <c:v>04/30/18</c:v>
                </c:pt>
                <c:pt idx="819">
                  <c:v>5/2/2018</c:v>
                </c:pt>
                <c:pt idx="820">
                  <c:v>5/3/2018</c:v>
                </c:pt>
                <c:pt idx="821">
                  <c:v>5/4/2018</c:v>
                </c:pt>
                <c:pt idx="822">
                  <c:v>5/7/2018</c:v>
                </c:pt>
                <c:pt idx="823">
                  <c:v>5/8/2018</c:v>
                </c:pt>
                <c:pt idx="824">
                  <c:v>05/14/18</c:v>
                </c:pt>
                <c:pt idx="825">
                  <c:v>05/15/18</c:v>
                </c:pt>
                <c:pt idx="826">
                  <c:v>05/16/18</c:v>
                </c:pt>
                <c:pt idx="827">
                  <c:v>05/17/18</c:v>
                </c:pt>
                <c:pt idx="828">
                  <c:v>05/18/18</c:v>
                </c:pt>
                <c:pt idx="829">
                  <c:v>05/21/18</c:v>
                </c:pt>
                <c:pt idx="830">
                  <c:v>05/22/18</c:v>
                </c:pt>
                <c:pt idx="831">
                  <c:v>05/23/18</c:v>
                </c:pt>
                <c:pt idx="832">
                  <c:v>05/24/18</c:v>
                </c:pt>
                <c:pt idx="833">
                  <c:v>05/25/18</c:v>
                </c:pt>
                <c:pt idx="834">
                  <c:v>05/28/18</c:v>
                </c:pt>
                <c:pt idx="835">
                  <c:v>05/30/18</c:v>
                </c:pt>
                <c:pt idx="836">
                  <c:v>05/31/18</c:v>
                </c:pt>
                <c:pt idx="837">
                  <c:v>6/1/2018</c:v>
                </c:pt>
                <c:pt idx="838">
                  <c:v>6/4/2018</c:v>
                </c:pt>
                <c:pt idx="839">
                  <c:v>6/5/2018</c:v>
                </c:pt>
                <c:pt idx="840">
                  <c:v>6/6/2018</c:v>
                </c:pt>
                <c:pt idx="841">
                  <c:v>6/7/2018</c:v>
                </c:pt>
                <c:pt idx="842">
                  <c:v>6/8/2018</c:v>
                </c:pt>
                <c:pt idx="843">
                  <c:v>6/11/2018</c:v>
                </c:pt>
                <c:pt idx="844">
                  <c:v>6/12/2018</c:v>
                </c:pt>
                <c:pt idx="845">
                  <c:v>06/13/18</c:v>
                </c:pt>
                <c:pt idx="846">
                  <c:v>06/14/18</c:v>
                </c:pt>
                <c:pt idx="847">
                  <c:v>06/18/18</c:v>
                </c:pt>
                <c:pt idx="848">
                  <c:v>06/19/18</c:v>
                </c:pt>
                <c:pt idx="849">
                  <c:v>06/20/18</c:v>
                </c:pt>
                <c:pt idx="850">
                  <c:v>06/21/18</c:v>
                </c:pt>
                <c:pt idx="851">
                  <c:v>06/22/18</c:v>
                </c:pt>
                <c:pt idx="852">
                  <c:v>06/25/18</c:v>
                </c:pt>
                <c:pt idx="853">
                  <c:v>06/26/18</c:v>
                </c:pt>
                <c:pt idx="854">
                  <c:v>06/27/18</c:v>
                </c:pt>
                <c:pt idx="855">
                  <c:v>06/28/18</c:v>
                </c:pt>
                <c:pt idx="856">
                  <c:v>06/29/18</c:v>
                </c:pt>
                <c:pt idx="857">
                  <c:v>7/2/2018</c:v>
                </c:pt>
                <c:pt idx="858">
                  <c:v>7/3/2018</c:v>
                </c:pt>
                <c:pt idx="859">
                  <c:v>7/4/2018</c:v>
                </c:pt>
                <c:pt idx="860">
                  <c:v>7/5/2018</c:v>
                </c:pt>
                <c:pt idx="861">
                  <c:v>7/6/2018</c:v>
                </c:pt>
                <c:pt idx="862">
                  <c:v>7/9/2018</c:v>
                </c:pt>
                <c:pt idx="863">
                  <c:v>7/10/2018</c:v>
                </c:pt>
                <c:pt idx="864">
                  <c:v>7/11/2018</c:v>
                </c:pt>
                <c:pt idx="865">
                  <c:v>7/12/2018</c:v>
                </c:pt>
                <c:pt idx="866">
                  <c:v>07/13/18</c:v>
                </c:pt>
                <c:pt idx="867">
                  <c:v>07/16/18</c:v>
                </c:pt>
                <c:pt idx="868">
                  <c:v>07/17/18</c:v>
                </c:pt>
                <c:pt idx="869">
                  <c:v>07/18/18</c:v>
                </c:pt>
                <c:pt idx="870">
                  <c:v>07/19/18</c:v>
                </c:pt>
                <c:pt idx="871">
                  <c:v>07/20/18</c:v>
                </c:pt>
                <c:pt idx="872">
                  <c:v>07/23/18</c:v>
                </c:pt>
                <c:pt idx="873">
                  <c:v>07/24/18</c:v>
                </c:pt>
                <c:pt idx="874">
                  <c:v>07/25/18</c:v>
                </c:pt>
                <c:pt idx="875">
                  <c:v>07/26/18</c:v>
                </c:pt>
                <c:pt idx="876">
                  <c:v>07/27/18</c:v>
                </c:pt>
                <c:pt idx="877">
                  <c:v>07/30/18</c:v>
                </c:pt>
                <c:pt idx="878">
                  <c:v>07/31/18</c:v>
                </c:pt>
                <c:pt idx="879">
                  <c:v>8/1/2018</c:v>
                </c:pt>
                <c:pt idx="880">
                  <c:v>8/2/2018</c:v>
                </c:pt>
                <c:pt idx="881">
                  <c:v>8/3/2018</c:v>
                </c:pt>
                <c:pt idx="882">
                  <c:v>8/6/2018</c:v>
                </c:pt>
                <c:pt idx="883">
                  <c:v>8/7/2018</c:v>
                </c:pt>
              </c:strCache>
            </c:strRef>
          </c:cat>
          <c:val>
            <c:numRef>
              <c:f>'Hard Input'!$N$656:$N$1539</c:f>
              <c:numCache>
                <c:formatCode>General</c:formatCode>
                <c:ptCount val="884"/>
                <c:pt idx="0">
                  <c:v>4.05</c:v>
                </c:pt>
                <c:pt idx="1">
                  <c:v>4.05</c:v>
                </c:pt>
                <c:pt idx="2">
                  <c:v>4.05</c:v>
                </c:pt>
                <c:pt idx="3">
                  <c:v>4.05</c:v>
                </c:pt>
                <c:pt idx="4">
                  <c:v>3.94</c:v>
                </c:pt>
                <c:pt idx="5">
                  <c:v>3.98</c:v>
                </c:pt>
                <c:pt idx="6">
                  <c:v>3.98</c:v>
                </c:pt>
                <c:pt idx="7">
                  <c:v>3.96</c:v>
                </c:pt>
                <c:pt idx="8">
                  <c:v>3.84</c:v>
                </c:pt>
                <c:pt idx="9">
                  <c:v>3.79</c:v>
                </c:pt>
                <c:pt idx="10">
                  <c:v>3.85</c:v>
                </c:pt>
                <c:pt idx="11">
                  <c:v>3.85</c:v>
                </c:pt>
                <c:pt idx="12">
                  <c:v>3.85</c:v>
                </c:pt>
                <c:pt idx="13">
                  <c:v>3.85</c:v>
                </c:pt>
                <c:pt idx="14">
                  <c:v>3.85</c:v>
                </c:pt>
                <c:pt idx="15">
                  <c:v>3.91</c:v>
                </c:pt>
                <c:pt idx="16">
                  <c:v>3.98</c:v>
                </c:pt>
                <c:pt idx="17">
                  <c:v>3.93</c:v>
                </c:pt>
                <c:pt idx="18">
                  <c:v>4.0999999999999996</c:v>
                </c:pt>
                <c:pt idx="19">
                  <c:v>4.0999999999999996</c:v>
                </c:pt>
                <c:pt idx="20">
                  <c:v>4.0599999999999996</c:v>
                </c:pt>
                <c:pt idx="21">
                  <c:v>4.0599999999999996</c:v>
                </c:pt>
                <c:pt idx="22">
                  <c:v>4.0599999999999996</c:v>
                </c:pt>
                <c:pt idx="23">
                  <c:v>4.0599999999999996</c:v>
                </c:pt>
                <c:pt idx="24">
                  <c:v>4.1399999999999997</c:v>
                </c:pt>
                <c:pt idx="25">
                  <c:v>4.08</c:v>
                </c:pt>
                <c:pt idx="26">
                  <c:v>4.0999999999999996</c:v>
                </c:pt>
                <c:pt idx="27">
                  <c:v>4.05</c:v>
                </c:pt>
                <c:pt idx="28">
                  <c:v>4.09</c:v>
                </c:pt>
                <c:pt idx="29">
                  <c:v>4.18</c:v>
                </c:pt>
                <c:pt idx="30">
                  <c:v>4.2</c:v>
                </c:pt>
                <c:pt idx="31">
                  <c:v>4.18</c:v>
                </c:pt>
                <c:pt idx="32">
                  <c:v>4.16</c:v>
                </c:pt>
                <c:pt idx="33">
                  <c:v>4.0999999999999996</c:v>
                </c:pt>
                <c:pt idx="34">
                  <c:v>4.08</c:v>
                </c:pt>
                <c:pt idx="35">
                  <c:v>4.1100000000000003</c:v>
                </c:pt>
                <c:pt idx="36">
                  <c:v>4.1100000000000003</c:v>
                </c:pt>
                <c:pt idx="37">
                  <c:v>4.07</c:v>
                </c:pt>
                <c:pt idx="38">
                  <c:v>4.17</c:v>
                </c:pt>
                <c:pt idx="39">
                  <c:v>4.18</c:v>
                </c:pt>
                <c:pt idx="40">
                  <c:v>4.13</c:v>
                </c:pt>
                <c:pt idx="41">
                  <c:v>4.17</c:v>
                </c:pt>
                <c:pt idx="42">
                  <c:v>4.0199999999999996</c:v>
                </c:pt>
                <c:pt idx="43">
                  <c:v>4.05</c:v>
                </c:pt>
                <c:pt idx="44">
                  <c:v>4.07</c:v>
                </c:pt>
                <c:pt idx="45">
                  <c:v>4.07</c:v>
                </c:pt>
                <c:pt idx="46">
                  <c:v>4.12</c:v>
                </c:pt>
                <c:pt idx="47">
                  <c:v>4.07</c:v>
                </c:pt>
                <c:pt idx="48">
                  <c:v>4.1399999999999997</c:v>
                </c:pt>
                <c:pt idx="49">
                  <c:v>4.1500000000000004</c:v>
                </c:pt>
                <c:pt idx="50">
                  <c:v>4.2</c:v>
                </c:pt>
                <c:pt idx="51">
                  <c:v>4.17</c:v>
                </c:pt>
                <c:pt idx="52">
                  <c:v>4.0999999999999996</c:v>
                </c:pt>
                <c:pt idx="53">
                  <c:v>4.1900000000000004</c:v>
                </c:pt>
                <c:pt idx="54">
                  <c:v>4.17</c:v>
                </c:pt>
                <c:pt idx="55">
                  <c:v>4.12</c:v>
                </c:pt>
                <c:pt idx="56">
                  <c:v>4.1900000000000004</c:v>
                </c:pt>
                <c:pt idx="57">
                  <c:v>4.18</c:v>
                </c:pt>
                <c:pt idx="58">
                  <c:v>4.2300000000000004</c:v>
                </c:pt>
                <c:pt idx="59">
                  <c:v>4.1399999999999997</c:v>
                </c:pt>
                <c:pt idx="60">
                  <c:v>4.2300000000000004</c:v>
                </c:pt>
                <c:pt idx="61">
                  <c:v>4.1500000000000004</c:v>
                </c:pt>
                <c:pt idx="62">
                  <c:v>4.24</c:v>
                </c:pt>
                <c:pt idx="63">
                  <c:v>4.3600000000000003</c:v>
                </c:pt>
                <c:pt idx="64">
                  <c:v>4.3600000000000003</c:v>
                </c:pt>
                <c:pt idx="65">
                  <c:v>4.41</c:v>
                </c:pt>
                <c:pt idx="66">
                  <c:v>4.42</c:v>
                </c:pt>
                <c:pt idx="67">
                  <c:v>4.6100000000000003</c:v>
                </c:pt>
                <c:pt idx="68">
                  <c:v>4.5599999999999996</c:v>
                </c:pt>
                <c:pt idx="69">
                  <c:v>4.55</c:v>
                </c:pt>
                <c:pt idx="70">
                  <c:v>4.59</c:v>
                </c:pt>
                <c:pt idx="71">
                  <c:v>4.47</c:v>
                </c:pt>
                <c:pt idx="72">
                  <c:v>4.33</c:v>
                </c:pt>
                <c:pt idx="73">
                  <c:v>4.45</c:v>
                </c:pt>
                <c:pt idx="74">
                  <c:v>4.38</c:v>
                </c:pt>
                <c:pt idx="75">
                  <c:v>4.3600000000000003</c:v>
                </c:pt>
                <c:pt idx="76">
                  <c:v>4.4800000000000004</c:v>
                </c:pt>
                <c:pt idx="77">
                  <c:v>4.42</c:v>
                </c:pt>
                <c:pt idx="78">
                  <c:v>4.3499999999999996</c:v>
                </c:pt>
                <c:pt idx="79">
                  <c:v>4.38</c:v>
                </c:pt>
                <c:pt idx="80">
                  <c:v>4.3</c:v>
                </c:pt>
                <c:pt idx="81">
                  <c:v>4.4000000000000004</c:v>
                </c:pt>
                <c:pt idx="82">
                  <c:v>4.41</c:v>
                </c:pt>
                <c:pt idx="83">
                  <c:v>4.32</c:v>
                </c:pt>
                <c:pt idx="84">
                  <c:v>4.3099999999999996</c:v>
                </c:pt>
                <c:pt idx="85">
                  <c:v>4.3</c:v>
                </c:pt>
                <c:pt idx="86">
                  <c:v>4.2699999999999996</c:v>
                </c:pt>
                <c:pt idx="87">
                  <c:v>4.3</c:v>
                </c:pt>
                <c:pt idx="88">
                  <c:v>4.32</c:v>
                </c:pt>
                <c:pt idx="89">
                  <c:v>4.3</c:v>
                </c:pt>
                <c:pt idx="90">
                  <c:v>4.26</c:v>
                </c:pt>
                <c:pt idx="91">
                  <c:v>4.26</c:v>
                </c:pt>
                <c:pt idx="92">
                  <c:v>4.26</c:v>
                </c:pt>
                <c:pt idx="93">
                  <c:v>4.26</c:v>
                </c:pt>
                <c:pt idx="94">
                  <c:v>4.26</c:v>
                </c:pt>
                <c:pt idx="95">
                  <c:v>4.29</c:v>
                </c:pt>
                <c:pt idx="96">
                  <c:v>4.29</c:v>
                </c:pt>
                <c:pt idx="97">
                  <c:v>4.29</c:v>
                </c:pt>
                <c:pt idx="98">
                  <c:v>4.29</c:v>
                </c:pt>
                <c:pt idx="99">
                  <c:v>4.29</c:v>
                </c:pt>
                <c:pt idx="100">
                  <c:v>4.29</c:v>
                </c:pt>
                <c:pt idx="101">
                  <c:v>4.29</c:v>
                </c:pt>
                <c:pt idx="102">
                  <c:v>4.29</c:v>
                </c:pt>
                <c:pt idx="103">
                  <c:v>4.29</c:v>
                </c:pt>
                <c:pt idx="104">
                  <c:v>4.22</c:v>
                </c:pt>
                <c:pt idx="105">
                  <c:v>4.2</c:v>
                </c:pt>
                <c:pt idx="106">
                  <c:v>4.22</c:v>
                </c:pt>
                <c:pt idx="107">
                  <c:v>4.2</c:v>
                </c:pt>
                <c:pt idx="108">
                  <c:v>4.2</c:v>
                </c:pt>
                <c:pt idx="109">
                  <c:v>4.2</c:v>
                </c:pt>
                <c:pt idx="110">
                  <c:v>4.2</c:v>
                </c:pt>
                <c:pt idx="111">
                  <c:v>4.2</c:v>
                </c:pt>
                <c:pt idx="112">
                  <c:v>4.2</c:v>
                </c:pt>
                <c:pt idx="113">
                  <c:v>4.2</c:v>
                </c:pt>
                <c:pt idx="114">
                  <c:v>4.2</c:v>
                </c:pt>
                <c:pt idx="115">
                  <c:v>4.2</c:v>
                </c:pt>
                <c:pt idx="116">
                  <c:v>4.2</c:v>
                </c:pt>
                <c:pt idx="117">
                  <c:v>4.2</c:v>
                </c:pt>
                <c:pt idx="118">
                  <c:v>4.2</c:v>
                </c:pt>
                <c:pt idx="119">
                  <c:v>4.2</c:v>
                </c:pt>
                <c:pt idx="120">
                  <c:v>4.1100000000000003</c:v>
                </c:pt>
                <c:pt idx="121">
                  <c:v>4.1100000000000003</c:v>
                </c:pt>
                <c:pt idx="122">
                  <c:v>4.1100000000000003</c:v>
                </c:pt>
                <c:pt idx="123">
                  <c:v>4.1100000000000003</c:v>
                </c:pt>
                <c:pt idx="124">
                  <c:v>4.1100000000000003</c:v>
                </c:pt>
                <c:pt idx="125">
                  <c:v>4.1100000000000003</c:v>
                </c:pt>
                <c:pt idx="126">
                  <c:v>4.1100000000000003</c:v>
                </c:pt>
                <c:pt idx="127">
                  <c:v>4.1100000000000003</c:v>
                </c:pt>
                <c:pt idx="128">
                  <c:v>4.1100000000000003</c:v>
                </c:pt>
                <c:pt idx="129">
                  <c:v>4.1100000000000003</c:v>
                </c:pt>
                <c:pt idx="130">
                  <c:v>4.1100000000000003</c:v>
                </c:pt>
                <c:pt idx="131">
                  <c:v>4.1100000000000003</c:v>
                </c:pt>
                <c:pt idx="132">
                  <c:v>4.2</c:v>
                </c:pt>
                <c:pt idx="133">
                  <c:v>4.2</c:v>
                </c:pt>
                <c:pt idx="134">
                  <c:v>4.2300000000000004</c:v>
                </c:pt>
                <c:pt idx="135">
                  <c:v>4.2300000000000004</c:v>
                </c:pt>
                <c:pt idx="136">
                  <c:v>4.2300000000000004</c:v>
                </c:pt>
                <c:pt idx="137">
                  <c:v>4.2300000000000004</c:v>
                </c:pt>
                <c:pt idx="138">
                  <c:v>4.2300000000000004</c:v>
                </c:pt>
                <c:pt idx="139">
                  <c:v>4.2300000000000004</c:v>
                </c:pt>
                <c:pt idx="140">
                  <c:v>4.2300000000000004</c:v>
                </c:pt>
                <c:pt idx="141">
                  <c:v>4.2300000000000004</c:v>
                </c:pt>
                <c:pt idx="142">
                  <c:v>4.2300000000000004</c:v>
                </c:pt>
                <c:pt idx="143">
                  <c:v>4.2699999999999996</c:v>
                </c:pt>
                <c:pt idx="144">
                  <c:v>4.2699999999999996</c:v>
                </c:pt>
                <c:pt idx="145">
                  <c:v>4.26</c:v>
                </c:pt>
                <c:pt idx="146">
                  <c:v>4.24</c:v>
                </c:pt>
                <c:pt idx="147">
                  <c:v>4.12</c:v>
                </c:pt>
                <c:pt idx="148">
                  <c:v>4.09</c:v>
                </c:pt>
                <c:pt idx="149">
                  <c:v>4.09</c:v>
                </c:pt>
                <c:pt idx="150">
                  <c:v>4.09</c:v>
                </c:pt>
                <c:pt idx="151">
                  <c:v>4.09</c:v>
                </c:pt>
                <c:pt idx="152">
                  <c:v>4.09</c:v>
                </c:pt>
                <c:pt idx="153">
                  <c:v>3.88</c:v>
                </c:pt>
                <c:pt idx="154">
                  <c:v>3.88</c:v>
                </c:pt>
                <c:pt idx="155">
                  <c:v>3.88</c:v>
                </c:pt>
                <c:pt idx="156">
                  <c:v>3.88</c:v>
                </c:pt>
                <c:pt idx="157">
                  <c:v>3.88</c:v>
                </c:pt>
                <c:pt idx="158">
                  <c:v>3.88</c:v>
                </c:pt>
                <c:pt idx="159">
                  <c:v>3.88</c:v>
                </c:pt>
                <c:pt idx="160">
                  <c:v>3.88</c:v>
                </c:pt>
                <c:pt idx="161">
                  <c:v>3.88</c:v>
                </c:pt>
                <c:pt idx="162">
                  <c:v>3.88</c:v>
                </c:pt>
                <c:pt idx="163">
                  <c:v>3.88</c:v>
                </c:pt>
                <c:pt idx="164">
                  <c:v>4.01</c:v>
                </c:pt>
                <c:pt idx="165">
                  <c:v>4.0599999999999996</c:v>
                </c:pt>
                <c:pt idx="166">
                  <c:v>4.0599999999999996</c:v>
                </c:pt>
                <c:pt idx="167">
                  <c:v>4.0599999999999996</c:v>
                </c:pt>
                <c:pt idx="168">
                  <c:v>4.01</c:v>
                </c:pt>
                <c:pt idx="169">
                  <c:v>4.01</c:v>
                </c:pt>
                <c:pt idx="170">
                  <c:v>4.01</c:v>
                </c:pt>
                <c:pt idx="171">
                  <c:v>4.01</c:v>
                </c:pt>
                <c:pt idx="172">
                  <c:v>4.01</c:v>
                </c:pt>
                <c:pt idx="173">
                  <c:v>4.01</c:v>
                </c:pt>
                <c:pt idx="174">
                  <c:v>4.01</c:v>
                </c:pt>
                <c:pt idx="175">
                  <c:v>4.41</c:v>
                </c:pt>
                <c:pt idx="176">
                  <c:v>4.41</c:v>
                </c:pt>
                <c:pt idx="177">
                  <c:v>4.41</c:v>
                </c:pt>
                <c:pt idx="178">
                  <c:v>4.41</c:v>
                </c:pt>
                <c:pt idx="179">
                  <c:v>4.01</c:v>
                </c:pt>
                <c:pt idx="180">
                  <c:v>4.01</c:v>
                </c:pt>
                <c:pt idx="181">
                  <c:v>4.01</c:v>
                </c:pt>
                <c:pt idx="182">
                  <c:v>4.01</c:v>
                </c:pt>
                <c:pt idx="183">
                  <c:v>4.01</c:v>
                </c:pt>
                <c:pt idx="184">
                  <c:v>4.01</c:v>
                </c:pt>
                <c:pt idx="185">
                  <c:v>4.01</c:v>
                </c:pt>
                <c:pt idx="186">
                  <c:v>4.01</c:v>
                </c:pt>
                <c:pt idx="187">
                  <c:v>4.01</c:v>
                </c:pt>
                <c:pt idx="188">
                  <c:v>4.01</c:v>
                </c:pt>
                <c:pt idx="189">
                  <c:v>4.01</c:v>
                </c:pt>
                <c:pt idx="190">
                  <c:v>4.01</c:v>
                </c:pt>
                <c:pt idx="191">
                  <c:v>4.01</c:v>
                </c:pt>
                <c:pt idx="192">
                  <c:v>4.01</c:v>
                </c:pt>
                <c:pt idx="193">
                  <c:v>4.4000000000000004</c:v>
                </c:pt>
                <c:pt idx="194">
                  <c:v>4.4000000000000004</c:v>
                </c:pt>
                <c:pt idx="195">
                  <c:v>4.4000000000000004</c:v>
                </c:pt>
                <c:pt idx="196">
                  <c:v>4.4000000000000004</c:v>
                </c:pt>
                <c:pt idx="197">
                  <c:v>4.4000000000000004</c:v>
                </c:pt>
                <c:pt idx="198">
                  <c:v>4.4000000000000004</c:v>
                </c:pt>
                <c:pt idx="199">
                  <c:v>4.4000000000000004</c:v>
                </c:pt>
                <c:pt idx="200">
                  <c:v>4.4000000000000004</c:v>
                </c:pt>
                <c:pt idx="201">
                  <c:v>4.4000000000000004</c:v>
                </c:pt>
                <c:pt idx="202">
                  <c:v>4.4000000000000004</c:v>
                </c:pt>
                <c:pt idx="203">
                  <c:v>4.4000000000000004</c:v>
                </c:pt>
                <c:pt idx="204">
                  <c:v>4.3</c:v>
                </c:pt>
                <c:pt idx="205">
                  <c:v>4.32</c:v>
                </c:pt>
                <c:pt idx="206">
                  <c:v>4.3499999999999996</c:v>
                </c:pt>
                <c:pt idx="207">
                  <c:v>4.4800000000000004</c:v>
                </c:pt>
                <c:pt idx="208">
                  <c:v>4.4400000000000004</c:v>
                </c:pt>
                <c:pt idx="209">
                  <c:v>4.38</c:v>
                </c:pt>
                <c:pt idx="210">
                  <c:v>4.38</c:v>
                </c:pt>
                <c:pt idx="211">
                  <c:v>4.33</c:v>
                </c:pt>
                <c:pt idx="212">
                  <c:v>4.3499999999999996</c:v>
                </c:pt>
                <c:pt idx="213">
                  <c:v>4.29</c:v>
                </c:pt>
                <c:pt idx="214">
                  <c:v>4.22</c:v>
                </c:pt>
                <c:pt idx="215">
                  <c:v>4.24</c:v>
                </c:pt>
                <c:pt idx="216">
                  <c:v>4.21</c:v>
                </c:pt>
                <c:pt idx="217">
                  <c:v>4.2</c:v>
                </c:pt>
                <c:pt idx="218">
                  <c:v>4.26</c:v>
                </c:pt>
                <c:pt idx="219">
                  <c:v>4.2300000000000004</c:v>
                </c:pt>
                <c:pt idx="220">
                  <c:v>4.3499999999999996</c:v>
                </c:pt>
                <c:pt idx="221">
                  <c:v>4.38</c:v>
                </c:pt>
                <c:pt idx="222">
                  <c:v>4.3099999999999996</c:v>
                </c:pt>
                <c:pt idx="223">
                  <c:v>4.38</c:v>
                </c:pt>
                <c:pt idx="224">
                  <c:v>4.4000000000000004</c:v>
                </c:pt>
                <c:pt idx="225">
                  <c:v>4.4000000000000004</c:v>
                </c:pt>
                <c:pt idx="226">
                  <c:v>4.34</c:v>
                </c:pt>
                <c:pt idx="227">
                  <c:v>4.3499999999999996</c:v>
                </c:pt>
                <c:pt idx="228">
                  <c:v>4.3</c:v>
                </c:pt>
                <c:pt idx="229">
                  <c:v>4.3099999999999996</c:v>
                </c:pt>
                <c:pt idx="230">
                  <c:v>4.33</c:v>
                </c:pt>
                <c:pt idx="231">
                  <c:v>4.2699999999999996</c:v>
                </c:pt>
                <c:pt idx="232">
                  <c:v>4.22</c:v>
                </c:pt>
                <c:pt idx="233">
                  <c:v>4.22</c:v>
                </c:pt>
                <c:pt idx="234">
                  <c:v>4.2</c:v>
                </c:pt>
                <c:pt idx="235">
                  <c:v>4.1399999999999997</c:v>
                </c:pt>
                <c:pt idx="236">
                  <c:v>4.12</c:v>
                </c:pt>
                <c:pt idx="237">
                  <c:v>4.16</c:v>
                </c:pt>
                <c:pt idx="238">
                  <c:v>4.18</c:v>
                </c:pt>
                <c:pt idx="239">
                  <c:v>4.1500000000000004</c:v>
                </c:pt>
                <c:pt idx="240">
                  <c:v>4.2</c:v>
                </c:pt>
                <c:pt idx="241">
                  <c:v>4.3899999999999997</c:v>
                </c:pt>
                <c:pt idx="242">
                  <c:v>4.38</c:v>
                </c:pt>
                <c:pt idx="243">
                  <c:v>4.3899999999999997</c:v>
                </c:pt>
                <c:pt idx="244">
                  <c:v>4.3899999999999997</c:v>
                </c:pt>
                <c:pt idx="245">
                  <c:v>4.38</c:v>
                </c:pt>
                <c:pt idx="246">
                  <c:v>4.18</c:v>
                </c:pt>
                <c:pt idx="247">
                  <c:v>4.16</c:v>
                </c:pt>
                <c:pt idx="248">
                  <c:v>4.16</c:v>
                </c:pt>
                <c:pt idx="249">
                  <c:v>4.0999999999999996</c:v>
                </c:pt>
                <c:pt idx="250">
                  <c:v>4.18</c:v>
                </c:pt>
                <c:pt idx="251">
                  <c:v>4.1399999999999997</c:v>
                </c:pt>
                <c:pt idx="252">
                  <c:v>4.1500000000000004</c:v>
                </c:pt>
                <c:pt idx="253">
                  <c:v>4.21</c:v>
                </c:pt>
                <c:pt idx="254">
                  <c:v>4.13</c:v>
                </c:pt>
                <c:pt idx="255">
                  <c:v>4.1500000000000004</c:v>
                </c:pt>
                <c:pt idx="256">
                  <c:v>4.1100000000000003</c:v>
                </c:pt>
                <c:pt idx="257">
                  <c:v>4.16</c:v>
                </c:pt>
                <c:pt idx="258">
                  <c:v>4.1399999999999997</c:v>
                </c:pt>
                <c:pt idx="259">
                  <c:v>4.0599999999999996</c:v>
                </c:pt>
                <c:pt idx="260">
                  <c:v>4.1900000000000004</c:v>
                </c:pt>
                <c:pt idx="261">
                  <c:v>4.24</c:v>
                </c:pt>
                <c:pt idx="262">
                  <c:v>4.24</c:v>
                </c:pt>
                <c:pt idx="263">
                  <c:v>4.34</c:v>
                </c:pt>
                <c:pt idx="264">
                  <c:v>4.47</c:v>
                </c:pt>
                <c:pt idx="265">
                  <c:v>4.38</c:v>
                </c:pt>
                <c:pt idx="266">
                  <c:v>4.3600000000000003</c:v>
                </c:pt>
                <c:pt idx="267">
                  <c:v>4.5199999999999996</c:v>
                </c:pt>
                <c:pt idx="268">
                  <c:v>4.59</c:v>
                </c:pt>
                <c:pt idx="269">
                  <c:v>4.59</c:v>
                </c:pt>
                <c:pt idx="270">
                  <c:v>4.59</c:v>
                </c:pt>
                <c:pt idx="271">
                  <c:v>4.46</c:v>
                </c:pt>
                <c:pt idx="272">
                  <c:v>4.3899999999999997</c:v>
                </c:pt>
                <c:pt idx="273">
                  <c:v>4.2699999999999996</c:v>
                </c:pt>
                <c:pt idx="274">
                  <c:v>4.33</c:v>
                </c:pt>
                <c:pt idx="275">
                  <c:v>4.3499999999999996</c:v>
                </c:pt>
                <c:pt idx="276">
                  <c:v>4.3600000000000003</c:v>
                </c:pt>
                <c:pt idx="277">
                  <c:v>4.3899999999999997</c:v>
                </c:pt>
                <c:pt idx="278">
                  <c:v>4.3899999999999997</c:v>
                </c:pt>
                <c:pt idx="279">
                  <c:v>4.3899999999999997</c:v>
                </c:pt>
                <c:pt idx="280">
                  <c:v>4.3600000000000003</c:v>
                </c:pt>
                <c:pt idx="281">
                  <c:v>4.2</c:v>
                </c:pt>
                <c:pt idx="282">
                  <c:v>4.2</c:v>
                </c:pt>
                <c:pt idx="283">
                  <c:v>4.2</c:v>
                </c:pt>
                <c:pt idx="284">
                  <c:v>4.13</c:v>
                </c:pt>
                <c:pt idx="285">
                  <c:v>4.3099999999999996</c:v>
                </c:pt>
                <c:pt idx="286">
                  <c:v>4.3099999999999996</c:v>
                </c:pt>
                <c:pt idx="287">
                  <c:v>4.32</c:v>
                </c:pt>
                <c:pt idx="288">
                  <c:v>4.33</c:v>
                </c:pt>
                <c:pt idx="289">
                  <c:v>4.37</c:v>
                </c:pt>
                <c:pt idx="290">
                  <c:v>4.24</c:v>
                </c:pt>
                <c:pt idx="291">
                  <c:v>4.29</c:v>
                </c:pt>
                <c:pt idx="292">
                  <c:v>4.28</c:v>
                </c:pt>
                <c:pt idx="293">
                  <c:v>4.26</c:v>
                </c:pt>
                <c:pt idx="294">
                  <c:v>4.3899999999999997</c:v>
                </c:pt>
                <c:pt idx="295">
                  <c:v>4.38</c:v>
                </c:pt>
                <c:pt idx="296">
                  <c:v>4.28</c:v>
                </c:pt>
                <c:pt idx="297">
                  <c:v>4.3899999999999997</c:v>
                </c:pt>
                <c:pt idx="298">
                  <c:v>4.42</c:v>
                </c:pt>
                <c:pt idx="299">
                  <c:v>4.53</c:v>
                </c:pt>
                <c:pt idx="300">
                  <c:v>4.45</c:v>
                </c:pt>
                <c:pt idx="301">
                  <c:v>4.45</c:v>
                </c:pt>
                <c:pt idx="302">
                  <c:v>4.45</c:v>
                </c:pt>
                <c:pt idx="303">
                  <c:v>4.4400000000000004</c:v>
                </c:pt>
                <c:pt idx="304">
                  <c:v>4.4800000000000004</c:v>
                </c:pt>
                <c:pt idx="305">
                  <c:v>4.5999999999999996</c:v>
                </c:pt>
                <c:pt idx="306">
                  <c:v>4.53</c:v>
                </c:pt>
                <c:pt idx="307">
                  <c:v>4.54</c:v>
                </c:pt>
                <c:pt idx="308">
                  <c:v>4.47</c:v>
                </c:pt>
                <c:pt idx="309">
                  <c:v>4.63</c:v>
                </c:pt>
                <c:pt idx="310">
                  <c:v>4.55</c:v>
                </c:pt>
                <c:pt idx="311">
                  <c:v>4.57</c:v>
                </c:pt>
                <c:pt idx="312">
                  <c:v>4.5999999999999996</c:v>
                </c:pt>
                <c:pt idx="313">
                  <c:v>4.5999999999999996</c:v>
                </c:pt>
                <c:pt idx="314">
                  <c:v>4.49</c:v>
                </c:pt>
                <c:pt idx="315">
                  <c:v>4.59</c:v>
                </c:pt>
                <c:pt idx="316">
                  <c:v>4.53</c:v>
                </c:pt>
                <c:pt idx="317">
                  <c:v>4.54</c:v>
                </c:pt>
                <c:pt idx="318">
                  <c:v>4.54</c:v>
                </c:pt>
                <c:pt idx="319">
                  <c:v>4.53</c:v>
                </c:pt>
                <c:pt idx="320">
                  <c:v>4.5</c:v>
                </c:pt>
                <c:pt idx="321">
                  <c:v>4.49</c:v>
                </c:pt>
                <c:pt idx="322">
                  <c:v>4.5599999999999996</c:v>
                </c:pt>
                <c:pt idx="323">
                  <c:v>4.5199999999999996</c:v>
                </c:pt>
                <c:pt idx="324">
                  <c:v>4.54</c:v>
                </c:pt>
                <c:pt idx="325">
                  <c:v>4.46</c:v>
                </c:pt>
                <c:pt idx="326">
                  <c:v>4.47</c:v>
                </c:pt>
                <c:pt idx="327">
                  <c:v>4.3899999999999997</c:v>
                </c:pt>
                <c:pt idx="328">
                  <c:v>4.47</c:v>
                </c:pt>
                <c:pt idx="329">
                  <c:v>4.4400000000000004</c:v>
                </c:pt>
                <c:pt idx="330">
                  <c:v>4.54</c:v>
                </c:pt>
                <c:pt idx="331">
                  <c:v>4.38</c:v>
                </c:pt>
                <c:pt idx="332">
                  <c:v>4.3899999999999997</c:v>
                </c:pt>
                <c:pt idx="333">
                  <c:v>4.3</c:v>
                </c:pt>
                <c:pt idx="334">
                  <c:v>4.34</c:v>
                </c:pt>
                <c:pt idx="335">
                  <c:v>4.3099999999999996</c:v>
                </c:pt>
                <c:pt idx="336">
                  <c:v>4.37</c:v>
                </c:pt>
                <c:pt idx="337">
                  <c:v>4.34</c:v>
                </c:pt>
                <c:pt idx="338">
                  <c:v>4.3499999999999996</c:v>
                </c:pt>
                <c:pt idx="339">
                  <c:v>4.3600000000000003</c:v>
                </c:pt>
                <c:pt idx="340">
                  <c:v>4.3</c:v>
                </c:pt>
                <c:pt idx="341">
                  <c:v>4.3</c:v>
                </c:pt>
                <c:pt idx="342">
                  <c:v>4.26</c:v>
                </c:pt>
                <c:pt idx="343">
                  <c:v>4.33</c:v>
                </c:pt>
                <c:pt idx="344">
                  <c:v>4.25</c:v>
                </c:pt>
                <c:pt idx="345">
                  <c:v>4.34</c:v>
                </c:pt>
                <c:pt idx="346">
                  <c:v>4.42</c:v>
                </c:pt>
                <c:pt idx="347">
                  <c:v>4.41</c:v>
                </c:pt>
                <c:pt idx="348">
                  <c:v>4.4000000000000004</c:v>
                </c:pt>
                <c:pt idx="349">
                  <c:v>4.41</c:v>
                </c:pt>
                <c:pt idx="350">
                  <c:v>4.45</c:v>
                </c:pt>
                <c:pt idx="351">
                  <c:v>4.43</c:v>
                </c:pt>
                <c:pt idx="352">
                  <c:v>4.4400000000000004</c:v>
                </c:pt>
                <c:pt idx="353">
                  <c:v>4.53</c:v>
                </c:pt>
                <c:pt idx="354">
                  <c:v>4.53</c:v>
                </c:pt>
                <c:pt idx="355">
                  <c:v>4.53</c:v>
                </c:pt>
                <c:pt idx="356">
                  <c:v>4.4800000000000004</c:v>
                </c:pt>
                <c:pt idx="357">
                  <c:v>4.45</c:v>
                </c:pt>
                <c:pt idx="358">
                  <c:v>4.38</c:v>
                </c:pt>
                <c:pt idx="359">
                  <c:v>4.34</c:v>
                </c:pt>
                <c:pt idx="360">
                  <c:v>4.3</c:v>
                </c:pt>
                <c:pt idx="361">
                  <c:v>4.28</c:v>
                </c:pt>
                <c:pt idx="362">
                  <c:v>4.2699999999999996</c:v>
                </c:pt>
                <c:pt idx="363">
                  <c:v>4.34</c:v>
                </c:pt>
                <c:pt idx="364">
                  <c:v>4.3899999999999997</c:v>
                </c:pt>
                <c:pt idx="365">
                  <c:v>4.5</c:v>
                </c:pt>
                <c:pt idx="366">
                  <c:v>4.3499999999999996</c:v>
                </c:pt>
                <c:pt idx="367">
                  <c:v>4.3499999999999996</c:v>
                </c:pt>
                <c:pt idx="368">
                  <c:v>4.3499999999999996</c:v>
                </c:pt>
                <c:pt idx="369">
                  <c:v>4.3499999999999996</c:v>
                </c:pt>
                <c:pt idx="370">
                  <c:v>4.45</c:v>
                </c:pt>
                <c:pt idx="371">
                  <c:v>4.3499999999999996</c:v>
                </c:pt>
                <c:pt idx="372">
                  <c:v>4.3899999999999997</c:v>
                </c:pt>
                <c:pt idx="373">
                  <c:v>4.3899999999999997</c:v>
                </c:pt>
                <c:pt idx="374">
                  <c:v>4.3899999999999997</c:v>
                </c:pt>
                <c:pt idx="375">
                  <c:v>4.3899999999999997</c:v>
                </c:pt>
                <c:pt idx="376">
                  <c:v>4.29</c:v>
                </c:pt>
                <c:pt idx="377">
                  <c:v>4.28</c:v>
                </c:pt>
                <c:pt idx="378">
                  <c:v>4.3</c:v>
                </c:pt>
                <c:pt idx="379">
                  <c:v>4.3600000000000003</c:v>
                </c:pt>
                <c:pt idx="380">
                  <c:v>4.42</c:v>
                </c:pt>
                <c:pt idx="381">
                  <c:v>4.49</c:v>
                </c:pt>
                <c:pt idx="382">
                  <c:v>4.49</c:v>
                </c:pt>
                <c:pt idx="383">
                  <c:v>4.5</c:v>
                </c:pt>
                <c:pt idx="384">
                  <c:v>4.4800000000000004</c:v>
                </c:pt>
                <c:pt idx="385">
                  <c:v>4.46</c:v>
                </c:pt>
                <c:pt idx="386">
                  <c:v>4.4000000000000004</c:v>
                </c:pt>
                <c:pt idx="387">
                  <c:v>4.51</c:v>
                </c:pt>
                <c:pt idx="388">
                  <c:v>4.42</c:v>
                </c:pt>
                <c:pt idx="389">
                  <c:v>4.43</c:v>
                </c:pt>
                <c:pt idx="390">
                  <c:v>4.4000000000000004</c:v>
                </c:pt>
                <c:pt idx="391">
                  <c:v>4.3099999999999996</c:v>
                </c:pt>
                <c:pt idx="392">
                  <c:v>4.4000000000000004</c:v>
                </c:pt>
                <c:pt idx="393">
                  <c:v>4.4000000000000004</c:v>
                </c:pt>
                <c:pt idx="394">
                  <c:v>4.34</c:v>
                </c:pt>
                <c:pt idx="395">
                  <c:v>4.3899999999999997</c:v>
                </c:pt>
                <c:pt idx="396">
                  <c:v>4.3899999999999997</c:v>
                </c:pt>
                <c:pt idx="397">
                  <c:v>4.3899999999999997</c:v>
                </c:pt>
                <c:pt idx="398">
                  <c:v>4.4000000000000004</c:v>
                </c:pt>
                <c:pt idx="399">
                  <c:v>4.3600000000000003</c:v>
                </c:pt>
                <c:pt idx="400">
                  <c:v>4.3899999999999997</c:v>
                </c:pt>
                <c:pt idx="401">
                  <c:v>4.3899999999999997</c:v>
                </c:pt>
                <c:pt idx="402">
                  <c:v>4.4000000000000004</c:v>
                </c:pt>
                <c:pt idx="403">
                  <c:v>4.37</c:v>
                </c:pt>
                <c:pt idx="404">
                  <c:v>4.3899999999999997</c:v>
                </c:pt>
                <c:pt idx="405">
                  <c:v>4.4000000000000004</c:v>
                </c:pt>
                <c:pt idx="406">
                  <c:v>4.3600000000000003</c:v>
                </c:pt>
                <c:pt idx="407">
                  <c:v>4.37</c:v>
                </c:pt>
                <c:pt idx="408">
                  <c:v>4.28</c:v>
                </c:pt>
                <c:pt idx="409">
                  <c:v>4.28</c:v>
                </c:pt>
                <c:pt idx="410">
                  <c:v>4.3</c:v>
                </c:pt>
                <c:pt idx="411">
                  <c:v>4.4000000000000004</c:v>
                </c:pt>
                <c:pt idx="412">
                  <c:v>4.45</c:v>
                </c:pt>
                <c:pt idx="413">
                  <c:v>4.4400000000000004</c:v>
                </c:pt>
                <c:pt idx="414">
                  <c:v>4.3899999999999997</c:v>
                </c:pt>
                <c:pt idx="415">
                  <c:v>4.41</c:v>
                </c:pt>
                <c:pt idx="416">
                  <c:v>4.43</c:v>
                </c:pt>
                <c:pt idx="417">
                  <c:v>4.5</c:v>
                </c:pt>
                <c:pt idx="418">
                  <c:v>4.58</c:v>
                </c:pt>
                <c:pt idx="419">
                  <c:v>4.5199999999999996</c:v>
                </c:pt>
                <c:pt idx="420">
                  <c:v>4.51</c:v>
                </c:pt>
                <c:pt idx="421">
                  <c:v>4.5</c:v>
                </c:pt>
                <c:pt idx="422">
                  <c:v>4.45</c:v>
                </c:pt>
                <c:pt idx="423">
                  <c:v>4.37</c:v>
                </c:pt>
                <c:pt idx="424">
                  <c:v>4.6100000000000003</c:v>
                </c:pt>
                <c:pt idx="425">
                  <c:v>4.51</c:v>
                </c:pt>
                <c:pt idx="426">
                  <c:v>4.7</c:v>
                </c:pt>
                <c:pt idx="427">
                  <c:v>4.57</c:v>
                </c:pt>
                <c:pt idx="428">
                  <c:v>4.63</c:v>
                </c:pt>
                <c:pt idx="429">
                  <c:v>4.51</c:v>
                </c:pt>
                <c:pt idx="430">
                  <c:v>4.5</c:v>
                </c:pt>
                <c:pt idx="431">
                  <c:v>4.7</c:v>
                </c:pt>
                <c:pt idx="432">
                  <c:v>4.59</c:v>
                </c:pt>
                <c:pt idx="433">
                  <c:v>4.55</c:v>
                </c:pt>
                <c:pt idx="434">
                  <c:v>4.5999999999999996</c:v>
                </c:pt>
                <c:pt idx="435">
                  <c:v>4.53</c:v>
                </c:pt>
                <c:pt idx="436">
                  <c:v>4.75</c:v>
                </c:pt>
                <c:pt idx="437">
                  <c:v>4.66</c:v>
                </c:pt>
                <c:pt idx="438">
                  <c:v>4.66</c:v>
                </c:pt>
                <c:pt idx="439">
                  <c:v>4.7</c:v>
                </c:pt>
                <c:pt idx="440">
                  <c:v>4.8499999999999996</c:v>
                </c:pt>
                <c:pt idx="441">
                  <c:v>4.91</c:v>
                </c:pt>
                <c:pt idx="442">
                  <c:v>4.79</c:v>
                </c:pt>
                <c:pt idx="443">
                  <c:v>4.7300000000000004</c:v>
                </c:pt>
                <c:pt idx="444">
                  <c:v>4.7699999999999996</c:v>
                </c:pt>
                <c:pt idx="445">
                  <c:v>4.78</c:v>
                </c:pt>
                <c:pt idx="446">
                  <c:v>4.79</c:v>
                </c:pt>
                <c:pt idx="447">
                  <c:v>4.71</c:v>
                </c:pt>
                <c:pt idx="448">
                  <c:v>4.8499999999999996</c:v>
                </c:pt>
                <c:pt idx="449">
                  <c:v>4.8099999999999996</c:v>
                </c:pt>
                <c:pt idx="450">
                  <c:v>4.74</c:v>
                </c:pt>
                <c:pt idx="451">
                  <c:v>4.7300000000000004</c:v>
                </c:pt>
                <c:pt idx="452">
                  <c:v>4.62</c:v>
                </c:pt>
                <c:pt idx="453">
                  <c:v>4.76</c:v>
                </c:pt>
                <c:pt idx="454">
                  <c:v>4.8</c:v>
                </c:pt>
                <c:pt idx="455">
                  <c:v>4.7</c:v>
                </c:pt>
                <c:pt idx="456">
                  <c:v>4.66</c:v>
                </c:pt>
                <c:pt idx="457">
                  <c:v>4.66</c:v>
                </c:pt>
                <c:pt idx="458">
                  <c:v>4.6900000000000004</c:v>
                </c:pt>
                <c:pt idx="459">
                  <c:v>4.75</c:v>
                </c:pt>
                <c:pt idx="460">
                  <c:v>4.68</c:v>
                </c:pt>
                <c:pt idx="461">
                  <c:v>4.7</c:v>
                </c:pt>
                <c:pt idx="462">
                  <c:v>4.58</c:v>
                </c:pt>
                <c:pt idx="463">
                  <c:v>4.49</c:v>
                </c:pt>
                <c:pt idx="464">
                  <c:v>4.57</c:v>
                </c:pt>
                <c:pt idx="465">
                  <c:v>4.5</c:v>
                </c:pt>
                <c:pt idx="466">
                  <c:v>4.53</c:v>
                </c:pt>
                <c:pt idx="467">
                  <c:v>4.58</c:v>
                </c:pt>
                <c:pt idx="468">
                  <c:v>4.68</c:v>
                </c:pt>
                <c:pt idx="469">
                  <c:v>4.7</c:v>
                </c:pt>
                <c:pt idx="470">
                  <c:v>4.72</c:v>
                </c:pt>
                <c:pt idx="471">
                  <c:v>4.63</c:v>
                </c:pt>
                <c:pt idx="472">
                  <c:v>4.7300000000000004</c:v>
                </c:pt>
                <c:pt idx="473">
                  <c:v>4.83</c:v>
                </c:pt>
                <c:pt idx="474">
                  <c:v>4.7699999999999996</c:v>
                </c:pt>
                <c:pt idx="475">
                  <c:v>4.67</c:v>
                </c:pt>
                <c:pt idx="476">
                  <c:v>4.75</c:v>
                </c:pt>
                <c:pt idx="477">
                  <c:v>4.7</c:v>
                </c:pt>
                <c:pt idx="478">
                  <c:v>4.5999999999999996</c:v>
                </c:pt>
                <c:pt idx="479">
                  <c:v>4.59</c:v>
                </c:pt>
                <c:pt idx="480">
                  <c:v>4.68</c:v>
                </c:pt>
                <c:pt idx="481">
                  <c:v>4.71</c:v>
                </c:pt>
                <c:pt idx="482">
                  <c:v>4.75</c:v>
                </c:pt>
                <c:pt idx="483">
                  <c:v>4.7</c:v>
                </c:pt>
                <c:pt idx="484">
                  <c:v>4.6399999999999997</c:v>
                </c:pt>
                <c:pt idx="485">
                  <c:v>4.6100000000000003</c:v>
                </c:pt>
                <c:pt idx="486">
                  <c:v>4.7</c:v>
                </c:pt>
                <c:pt idx="487">
                  <c:v>4.7</c:v>
                </c:pt>
                <c:pt idx="488">
                  <c:v>4.6500000000000004</c:v>
                </c:pt>
                <c:pt idx="489">
                  <c:v>4.5999999999999996</c:v>
                </c:pt>
                <c:pt idx="490">
                  <c:v>4.5599999999999996</c:v>
                </c:pt>
                <c:pt idx="491">
                  <c:v>4.54</c:v>
                </c:pt>
                <c:pt idx="492">
                  <c:v>4.55</c:v>
                </c:pt>
                <c:pt idx="493">
                  <c:v>4.57</c:v>
                </c:pt>
                <c:pt idx="494">
                  <c:v>4.57</c:v>
                </c:pt>
                <c:pt idx="495">
                  <c:v>4.58</c:v>
                </c:pt>
                <c:pt idx="496">
                  <c:v>4.58</c:v>
                </c:pt>
                <c:pt idx="497">
                  <c:v>4.58</c:v>
                </c:pt>
                <c:pt idx="498">
                  <c:v>4.62</c:v>
                </c:pt>
                <c:pt idx="499">
                  <c:v>4.6399999999999997</c:v>
                </c:pt>
                <c:pt idx="500">
                  <c:v>4.7300000000000004</c:v>
                </c:pt>
                <c:pt idx="501">
                  <c:v>4.75</c:v>
                </c:pt>
                <c:pt idx="502">
                  <c:v>4.8499999999999996</c:v>
                </c:pt>
                <c:pt idx="503">
                  <c:v>4.8499999999999996</c:v>
                </c:pt>
                <c:pt idx="504">
                  <c:v>4.82</c:v>
                </c:pt>
                <c:pt idx="505">
                  <c:v>4.79</c:v>
                </c:pt>
                <c:pt idx="506">
                  <c:v>4.7300000000000004</c:v>
                </c:pt>
                <c:pt idx="507">
                  <c:v>4.74</c:v>
                </c:pt>
                <c:pt idx="508">
                  <c:v>4.74</c:v>
                </c:pt>
                <c:pt idx="509">
                  <c:v>4.83</c:v>
                </c:pt>
                <c:pt idx="510">
                  <c:v>4.79</c:v>
                </c:pt>
                <c:pt idx="511">
                  <c:v>4.8099999999999996</c:v>
                </c:pt>
                <c:pt idx="512">
                  <c:v>4.9000000000000004</c:v>
                </c:pt>
                <c:pt idx="513">
                  <c:v>4.97</c:v>
                </c:pt>
                <c:pt idx="514">
                  <c:v>5.05</c:v>
                </c:pt>
                <c:pt idx="515">
                  <c:v>5.0599999999999996</c:v>
                </c:pt>
                <c:pt idx="516">
                  <c:v>5.04</c:v>
                </c:pt>
                <c:pt idx="517">
                  <c:v>5.04</c:v>
                </c:pt>
                <c:pt idx="518">
                  <c:v>5.05</c:v>
                </c:pt>
                <c:pt idx="519">
                  <c:v>5</c:v>
                </c:pt>
                <c:pt idx="520">
                  <c:v>5.0599999999999996</c:v>
                </c:pt>
                <c:pt idx="521">
                  <c:v>5.0599999999999996</c:v>
                </c:pt>
                <c:pt idx="522">
                  <c:v>5.0599999999999996</c:v>
                </c:pt>
                <c:pt idx="523">
                  <c:v>5.07</c:v>
                </c:pt>
                <c:pt idx="524">
                  <c:v>5.04</c:v>
                </c:pt>
                <c:pt idx="525">
                  <c:v>5.05</c:v>
                </c:pt>
                <c:pt idx="526">
                  <c:v>5.09</c:v>
                </c:pt>
                <c:pt idx="527">
                  <c:v>5.25</c:v>
                </c:pt>
                <c:pt idx="528">
                  <c:v>5.38</c:v>
                </c:pt>
                <c:pt idx="529">
                  <c:v>5.2</c:v>
                </c:pt>
                <c:pt idx="530">
                  <c:v>5.4</c:v>
                </c:pt>
                <c:pt idx="531">
                  <c:v>5.47</c:v>
                </c:pt>
                <c:pt idx="532">
                  <c:v>5.28</c:v>
                </c:pt>
                <c:pt idx="533">
                  <c:v>5.25</c:v>
                </c:pt>
                <c:pt idx="534">
                  <c:v>5.25</c:v>
                </c:pt>
                <c:pt idx="535">
                  <c:v>5.29</c:v>
                </c:pt>
                <c:pt idx="536">
                  <c:v>5.38</c:v>
                </c:pt>
                <c:pt idx="537">
                  <c:v>5.29</c:v>
                </c:pt>
                <c:pt idx="538">
                  <c:v>5.52</c:v>
                </c:pt>
                <c:pt idx="539">
                  <c:v>5.44</c:v>
                </c:pt>
                <c:pt idx="540">
                  <c:v>5.4</c:v>
                </c:pt>
                <c:pt idx="541">
                  <c:v>5.35</c:v>
                </c:pt>
                <c:pt idx="542">
                  <c:v>5.27</c:v>
                </c:pt>
                <c:pt idx="543">
                  <c:v>5.25</c:v>
                </c:pt>
                <c:pt idx="544">
                  <c:v>5.35</c:v>
                </c:pt>
                <c:pt idx="545">
                  <c:v>5.35</c:v>
                </c:pt>
                <c:pt idx="546">
                  <c:v>5.42</c:v>
                </c:pt>
                <c:pt idx="547">
                  <c:v>5.47</c:v>
                </c:pt>
                <c:pt idx="548">
                  <c:v>5.54</c:v>
                </c:pt>
                <c:pt idx="549">
                  <c:v>5.68</c:v>
                </c:pt>
                <c:pt idx="550">
                  <c:v>5.5</c:v>
                </c:pt>
                <c:pt idx="551">
                  <c:v>5.45</c:v>
                </c:pt>
                <c:pt idx="552">
                  <c:v>5.57</c:v>
                </c:pt>
                <c:pt idx="553">
                  <c:v>5.65</c:v>
                </c:pt>
                <c:pt idx="554">
                  <c:v>5.75</c:v>
                </c:pt>
                <c:pt idx="555">
                  <c:v>5.7</c:v>
                </c:pt>
                <c:pt idx="556">
                  <c:v>5.7</c:v>
                </c:pt>
                <c:pt idx="557">
                  <c:v>5.7</c:v>
                </c:pt>
                <c:pt idx="558">
                  <c:v>5.56</c:v>
                </c:pt>
                <c:pt idx="559">
                  <c:v>5.52</c:v>
                </c:pt>
                <c:pt idx="560">
                  <c:v>5.5</c:v>
                </c:pt>
                <c:pt idx="561">
                  <c:v>5.49</c:v>
                </c:pt>
                <c:pt idx="562">
                  <c:v>5.48</c:v>
                </c:pt>
                <c:pt idx="563">
                  <c:v>5.49</c:v>
                </c:pt>
                <c:pt idx="564">
                  <c:v>5.49</c:v>
                </c:pt>
                <c:pt idx="565">
                  <c:v>5.55</c:v>
                </c:pt>
                <c:pt idx="566">
                  <c:v>5.68</c:v>
                </c:pt>
                <c:pt idx="567">
                  <c:v>5.63</c:v>
                </c:pt>
                <c:pt idx="568">
                  <c:v>5.5</c:v>
                </c:pt>
                <c:pt idx="569">
                  <c:v>5.56</c:v>
                </c:pt>
                <c:pt idx="570">
                  <c:v>5.65</c:v>
                </c:pt>
                <c:pt idx="571">
                  <c:v>5.59</c:v>
                </c:pt>
                <c:pt idx="572">
                  <c:v>5.98</c:v>
                </c:pt>
                <c:pt idx="573">
                  <c:v>5.85</c:v>
                </c:pt>
                <c:pt idx="574">
                  <c:v>5.97</c:v>
                </c:pt>
                <c:pt idx="575">
                  <c:v>6.02</c:v>
                </c:pt>
                <c:pt idx="576">
                  <c:v>5.83</c:v>
                </c:pt>
                <c:pt idx="577">
                  <c:v>5.87</c:v>
                </c:pt>
                <c:pt idx="578">
                  <c:v>5.99</c:v>
                </c:pt>
                <c:pt idx="579">
                  <c:v>5.86</c:v>
                </c:pt>
                <c:pt idx="580">
                  <c:v>5.76</c:v>
                </c:pt>
                <c:pt idx="581">
                  <c:v>5.78</c:v>
                </c:pt>
                <c:pt idx="582">
                  <c:v>5.76</c:v>
                </c:pt>
                <c:pt idx="583">
                  <c:v>5.74</c:v>
                </c:pt>
                <c:pt idx="584">
                  <c:v>5.9</c:v>
                </c:pt>
                <c:pt idx="585">
                  <c:v>5.8</c:v>
                </c:pt>
                <c:pt idx="586">
                  <c:v>5.8</c:v>
                </c:pt>
                <c:pt idx="587">
                  <c:v>5.9292179999999997</c:v>
                </c:pt>
                <c:pt idx="588">
                  <c:v>5.8698259999999998</c:v>
                </c:pt>
                <c:pt idx="589">
                  <c:v>5.8896240000000004</c:v>
                </c:pt>
                <c:pt idx="590">
                  <c:v>6.1370870000000002</c:v>
                </c:pt>
                <c:pt idx="591">
                  <c:v>5.9589129999999999</c:v>
                </c:pt>
                <c:pt idx="592">
                  <c:v>6.048</c:v>
                </c:pt>
                <c:pt idx="593">
                  <c:v>5.61</c:v>
                </c:pt>
                <c:pt idx="594">
                  <c:v>5.73</c:v>
                </c:pt>
                <c:pt idx="595">
                  <c:v>5.7</c:v>
                </c:pt>
                <c:pt idx="596">
                  <c:v>5.82</c:v>
                </c:pt>
                <c:pt idx="597">
                  <c:v>5.78</c:v>
                </c:pt>
                <c:pt idx="598">
                  <c:v>5.62</c:v>
                </c:pt>
                <c:pt idx="599">
                  <c:v>5.62</c:v>
                </c:pt>
                <c:pt idx="600">
                  <c:v>5.7</c:v>
                </c:pt>
                <c:pt idx="601">
                  <c:v>5.7</c:v>
                </c:pt>
                <c:pt idx="602">
                  <c:v>5.63</c:v>
                </c:pt>
                <c:pt idx="603">
                  <c:v>5.85</c:v>
                </c:pt>
                <c:pt idx="604">
                  <c:v>5.75</c:v>
                </c:pt>
                <c:pt idx="605">
                  <c:v>5.65</c:v>
                </c:pt>
                <c:pt idx="606">
                  <c:v>5.66</c:v>
                </c:pt>
                <c:pt idx="607">
                  <c:v>5.59</c:v>
                </c:pt>
                <c:pt idx="608">
                  <c:v>5.5</c:v>
                </c:pt>
                <c:pt idx="609">
                  <c:v>5.56</c:v>
                </c:pt>
                <c:pt idx="610">
                  <c:v>5.83</c:v>
                </c:pt>
                <c:pt idx="611">
                  <c:v>5.59</c:v>
                </c:pt>
                <c:pt idx="612">
                  <c:v>5.58</c:v>
                </c:pt>
                <c:pt idx="613">
                  <c:v>5.5</c:v>
                </c:pt>
                <c:pt idx="614">
                  <c:v>5.63</c:v>
                </c:pt>
                <c:pt idx="615">
                  <c:v>5.62</c:v>
                </c:pt>
                <c:pt idx="616">
                  <c:v>5.66</c:v>
                </c:pt>
                <c:pt idx="617">
                  <c:v>5.76</c:v>
                </c:pt>
                <c:pt idx="618">
                  <c:v>5.66</c:v>
                </c:pt>
                <c:pt idx="619">
                  <c:v>5.61</c:v>
                </c:pt>
                <c:pt idx="620">
                  <c:v>5.65</c:v>
                </c:pt>
                <c:pt idx="621">
                  <c:v>5.67</c:v>
                </c:pt>
                <c:pt idx="622">
                  <c:v>5.7</c:v>
                </c:pt>
                <c:pt idx="623">
                  <c:v>5.74</c:v>
                </c:pt>
                <c:pt idx="624">
                  <c:v>5.76</c:v>
                </c:pt>
                <c:pt idx="625">
                  <c:v>5.75</c:v>
                </c:pt>
                <c:pt idx="626">
                  <c:v>5.82</c:v>
                </c:pt>
                <c:pt idx="627">
                  <c:v>5.88</c:v>
                </c:pt>
                <c:pt idx="628">
                  <c:v>5.98</c:v>
                </c:pt>
                <c:pt idx="629">
                  <c:v>6.05</c:v>
                </c:pt>
                <c:pt idx="630">
                  <c:v>6.13</c:v>
                </c:pt>
                <c:pt idx="631">
                  <c:v>6.1</c:v>
                </c:pt>
                <c:pt idx="632">
                  <c:v>6.11</c:v>
                </c:pt>
                <c:pt idx="633">
                  <c:v>5.99</c:v>
                </c:pt>
                <c:pt idx="634">
                  <c:v>6</c:v>
                </c:pt>
                <c:pt idx="635">
                  <c:v>6.1</c:v>
                </c:pt>
                <c:pt idx="636">
                  <c:v>6.06</c:v>
                </c:pt>
                <c:pt idx="637">
                  <c:v>6.1</c:v>
                </c:pt>
                <c:pt idx="638">
                  <c:v>6.05</c:v>
                </c:pt>
                <c:pt idx="639">
                  <c:v>6.05</c:v>
                </c:pt>
                <c:pt idx="640">
                  <c:v>5.99</c:v>
                </c:pt>
                <c:pt idx="641">
                  <c:v>5.92</c:v>
                </c:pt>
                <c:pt idx="642">
                  <c:v>5.87</c:v>
                </c:pt>
                <c:pt idx="643">
                  <c:v>5.81</c:v>
                </c:pt>
                <c:pt idx="644">
                  <c:v>6</c:v>
                </c:pt>
                <c:pt idx="645">
                  <c:v>6.06</c:v>
                </c:pt>
                <c:pt idx="646">
                  <c:v>6.06</c:v>
                </c:pt>
                <c:pt idx="647">
                  <c:v>6.18</c:v>
                </c:pt>
                <c:pt idx="648">
                  <c:v>6.14</c:v>
                </c:pt>
                <c:pt idx="649">
                  <c:v>6.03</c:v>
                </c:pt>
                <c:pt idx="650">
                  <c:v>6.12</c:v>
                </c:pt>
                <c:pt idx="651">
                  <c:v>6</c:v>
                </c:pt>
                <c:pt idx="652">
                  <c:v>6.05</c:v>
                </c:pt>
                <c:pt idx="653">
                  <c:v>5.82</c:v>
                </c:pt>
                <c:pt idx="654">
                  <c:v>5.63</c:v>
                </c:pt>
                <c:pt idx="655">
                  <c:v>5.8</c:v>
                </c:pt>
                <c:pt idx="656">
                  <c:v>5.87</c:v>
                </c:pt>
                <c:pt idx="657">
                  <c:v>5.82</c:v>
                </c:pt>
                <c:pt idx="658">
                  <c:v>5.96</c:v>
                </c:pt>
                <c:pt idx="659">
                  <c:v>5.95</c:v>
                </c:pt>
                <c:pt idx="660">
                  <c:v>5.86</c:v>
                </c:pt>
                <c:pt idx="661">
                  <c:v>5.9</c:v>
                </c:pt>
                <c:pt idx="662">
                  <c:v>5.9</c:v>
                </c:pt>
                <c:pt idx="663">
                  <c:v>5.75</c:v>
                </c:pt>
                <c:pt idx="664">
                  <c:v>5.68</c:v>
                </c:pt>
                <c:pt idx="665">
                  <c:v>5.82</c:v>
                </c:pt>
                <c:pt idx="666">
                  <c:v>5.7</c:v>
                </c:pt>
                <c:pt idx="667">
                  <c:v>5.61</c:v>
                </c:pt>
                <c:pt idx="668">
                  <c:v>5.69</c:v>
                </c:pt>
                <c:pt idx="669">
                  <c:v>5.6</c:v>
                </c:pt>
                <c:pt idx="670">
                  <c:v>5.53</c:v>
                </c:pt>
                <c:pt idx="671">
                  <c:v>5.42</c:v>
                </c:pt>
                <c:pt idx="672">
                  <c:v>5.42</c:v>
                </c:pt>
                <c:pt idx="673">
                  <c:v>5.32</c:v>
                </c:pt>
                <c:pt idx="674">
                  <c:v>5.38</c:v>
                </c:pt>
                <c:pt idx="675">
                  <c:v>5.3</c:v>
                </c:pt>
                <c:pt idx="676">
                  <c:v>5.47</c:v>
                </c:pt>
                <c:pt idx="677">
                  <c:v>5.5</c:v>
                </c:pt>
                <c:pt idx="678">
                  <c:v>5.39</c:v>
                </c:pt>
                <c:pt idx="679">
                  <c:v>5.38</c:v>
                </c:pt>
                <c:pt idx="680">
                  <c:v>5.47</c:v>
                </c:pt>
                <c:pt idx="681">
                  <c:v>5.36</c:v>
                </c:pt>
                <c:pt idx="682">
                  <c:v>5.27</c:v>
                </c:pt>
                <c:pt idx="683">
                  <c:v>5.27</c:v>
                </c:pt>
                <c:pt idx="684">
                  <c:v>5.26</c:v>
                </c:pt>
                <c:pt idx="685">
                  <c:v>5.37</c:v>
                </c:pt>
                <c:pt idx="686">
                  <c:v>5.32</c:v>
                </c:pt>
                <c:pt idx="687">
                  <c:v>5.24</c:v>
                </c:pt>
                <c:pt idx="688">
                  <c:v>5.23</c:v>
                </c:pt>
                <c:pt idx="689">
                  <c:v>5.12</c:v>
                </c:pt>
                <c:pt idx="690">
                  <c:v>5</c:v>
                </c:pt>
                <c:pt idx="691">
                  <c:v>5.13</c:v>
                </c:pt>
                <c:pt idx="692">
                  <c:v>5.13</c:v>
                </c:pt>
                <c:pt idx="693">
                  <c:v>5.0199999999999996</c:v>
                </c:pt>
                <c:pt idx="694">
                  <c:v>5.1100000000000003</c:v>
                </c:pt>
                <c:pt idx="695">
                  <c:v>5.03</c:v>
                </c:pt>
                <c:pt idx="696">
                  <c:v>5</c:v>
                </c:pt>
                <c:pt idx="697">
                  <c:v>4.9800000000000004</c:v>
                </c:pt>
                <c:pt idx="698">
                  <c:v>4.99</c:v>
                </c:pt>
                <c:pt idx="699">
                  <c:v>5.05</c:v>
                </c:pt>
                <c:pt idx="700">
                  <c:v>5.3</c:v>
                </c:pt>
                <c:pt idx="701">
                  <c:v>5.18</c:v>
                </c:pt>
                <c:pt idx="702">
                  <c:v>5.15</c:v>
                </c:pt>
                <c:pt idx="703">
                  <c:v>5.05</c:v>
                </c:pt>
                <c:pt idx="704">
                  <c:v>5.05</c:v>
                </c:pt>
                <c:pt idx="705">
                  <c:v>4.9400000000000004</c:v>
                </c:pt>
                <c:pt idx="706">
                  <c:v>5</c:v>
                </c:pt>
                <c:pt idx="707">
                  <c:v>4.93</c:v>
                </c:pt>
                <c:pt idx="708">
                  <c:v>4.9400000000000004</c:v>
                </c:pt>
                <c:pt idx="709">
                  <c:v>4.93</c:v>
                </c:pt>
                <c:pt idx="710">
                  <c:v>4.9000000000000004</c:v>
                </c:pt>
                <c:pt idx="711">
                  <c:v>5.0599999999999996</c:v>
                </c:pt>
                <c:pt idx="712">
                  <c:v>5.0999999999999996</c:v>
                </c:pt>
                <c:pt idx="713">
                  <c:v>5.1100000000000003</c:v>
                </c:pt>
                <c:pt idx="714">
                  <c:v>5.16</c:v>
                </c:pt>
                <c:pt idx="715">
                  <c:v>5.12</c:v>
                </c:pt>
                <c:pt idx="716">
                  <c:v>5.13</c:v>
                </c:pt>
                <c:pt idx="717">
                  <c:v>5.09</c:v>
                </c:pt>
                <c:pt idx="718">
                  <c:v>5</c:v>
                </c:pt>
                <c:pt idx="719">
                  <c:v>5.13</c:v>
                </c:pt>
                <c:pt idx="720">
                  <c:v>5.16</c:v>
                </c:pt>
                <c:pt idx="721">
                  <c:v>5.26</c:v>
                </c:pt>
                <c:pt idx="722">
                  <c:v>5.25</c:v>
                </c:pt>
                <c:pt idx="723">
                  <c:v>5.29</c:v>
                </c:pt>
                <c:pt idx="724">
                  <c:v>5.4</c:v>
                </c:pt>
                <c:pt idx="725">
                  <c:v>5.64</c:v>
                </c:pt>
                <c:pt idx="726">
                  <c:v>5.69</c:v>
                </c:pt>
                <c:pt idx="727">
                  <c:v>5.65</c:v>
                </c:pt>
                <c:pt idx="728">
                  <c:v>5.53</c:v>
                </c:pt>
                <c:pt idx="729">
                  <c:v>5.39</c:v>
                </c:pt>
                <c:pt idx="730">
                  <c:v>5.51</c:v>
                </c:pt>
                <c:pt idx="731">
                  <c:v>5.55</c:v>
                </c:pt>
                <c:pt idx="732">
                  <c:v>5.59</c:v>
                </c:pt>
                <c:pt idx="733">
                  <c:v>5.55</c:v>
                </c:pt>
                <c:pt idx="734">
                  <c:v>5.63</c:v>
                </c:pt>
                <c:pt idx="735">
                  <c:v>5.58</c:v>
                </c:pt>
                <c:pt idx="736">
                  <c:v>5.63</c:v>
                </c:pt>
                <c:pt idx="737">
                  <c:v>5.78</c:v>
                </c:pt>
                <c:pt idx="738">
                  <c:v>5.8</c:v>
                </c:pt>
                <c:pt idx="739">
                  <c:v>5.65</c:v>
                </c:pt>
                <c:pt idx="740">
                  <c:v>5.8</c:v>
                </c:pt>
                <c:pt idx="741">
                  <c:v>5.78</c:v>
                </c:pt>
                <c:pt idx="742">
                  <c:v>5.76</c:v>
                </c:pt>
                <c:pt idx="743">
                  <c:v>5.57</c:v>
                </c:pt>
                <c:pt idx="744">
                  <c:v>5.46</c:v>
                </c:pt>
                <c:pt idx="745">
                  <c:v>5.46</c:v>
                </c:pt>
                <c:pt idx="746">
                  <c:v>5.57</c:v>
                </c:pt>
                <c:pt idx="747">
                  <c:v>5.49</c:v>
                </c:pt>
                <c:pt idx="748">
                  <c:v>5.57</c:v>
                </c:pt>
                <c:pt idx="749">
                  <c:v>5.36</c:v>
                </c:pt>
                <c:pt idx="750">
                  <c:v>5.43</c:v>
                </c:pt>
                <c:pt idx="751">
                  <c:v>5.51</c:v>
                </c:pt>
                <c:pt idx="752">
                  <c:v>5.47</c:v>
                </c:pt>
                <c:pt idx="753">
                  <c:v>5.58</c:v>
                </c:pt>
                <c:pt idx="754">
                  <c:v>5.56</c:v>
                </c:pt>
                <c:pt idx="755">
                  <c:v>5.55</c:v>
                </c:pt>
                <c:pt idx="756">
                  <c:v>5.6</c:v>
                </c:pt>
                <c:pt idx="757">
                  <c:v>5.51</c:v>
                </c:pt>
                <c:pt idx="758">
                  <c:v>5.54</c:v>
                </c:pt>
                <c:pt idx="759">
                  <c:v>5.44</c:v>
                </c:pt>
                <c:pt idx="760">
                  <c:v>5.32</c:v>
                </c:pt>
                <c:pt idx="761">
                  <c:v>5.45</c:v>
                </c:pt>
                <c:pt idx="762">
                  <c:v>5.34</c:v>
                </c:pt>
                <c:pt idx="763">
                  <c:v>5.25</c:v>
                </c:pt>
                <c:pt idx="764">
                  <c:v>5.25</c:v>
                </c:pt>
                <c:pt idx="765">
                  <c:v>5.26</c:v>
                </c:pt>
                <c:pt idx="766">
                  <c:v>5.34</c:v>
                </c:pt>
                <c:pt idx="767">
                  <c:v>5.38</c:v>
                </c:pt>
                <c:pt idx="768">
                  <c:v>5.46</c:v>
                </c:pt>
                <c:pt idx="769">
                  <c:v>5.5</c:v>
                </c:pt>
                <c:pt idx="770">
                  <c:v>5.39</c:v>
                </c:pt>
                <c:pt idx="771">
                  <c:v>5.37</c:v>
                </c:pt>
                <c:pt idx="772">
                  <c:v>5.28</c:v>
                </c:pt>
                <c:pt idx="773">
                  <c:v>5.16</c:v>
                </c:pt>
                <c:pt idx="774">
                  <c:v>5.27</c:v>
                </c:pt>
                <c:pt idx="775">
                  <c:v>5.27</c:v>
                </c:pt>
                <c:pt idx="776">
                  <c:v>5.31</c:v>
                </c:pt>
                <c:pt idx="777">
                  <c:v>5.2</c:v>
                </c:pt>
                <c:pt idx="778">
                  <c:v>5.21</c:v>
                </c:pt>
                <c:pt idx="779">
                  <c:v>5.09</c:v>
                </c:pt>
                <c:pt idx="780">
                  <c:v>5.13</c:v>
                </c:pt>
                <c:pt idx="781">
                  <c:v>5.15</c:v>
                </c:pt>
                <c:pt idx="782">
                  <c:v>5.17</c:v>
                </c:pt>
                <c:pt idx="783">
                  <c:v>5.3</c:v>
                </c:pt>
                <c:pt idx="784">
                  <c:v>5.23</c:v>
                </c:pt>
                <c:pt idx="785">
                  <c:v>5.27</c:v>
                </c:pt>
                <c:pt idx="786">
                  <c:v>5.35</c:v>
                </c:pt>
                <c:pt idx="787">
                  <c:v>5.24</c:v>
                </c:pt>
                <c:pt idx="788">
                  <c:v>5.25</c:v>
                </c:pt>
                <c:pt idx="789">
                  <c:v>5.2</c:v>
                </c:pt>
                <c:pt idx="790">
                  <c:v>5.17</c:v>
                </c:pt>
                <c:pt idx="791">
                  <c:v>5.24</c:v>
                </c:pt>
                <c:pt idx="792">
                  <c:v>5.0999999999999996</c:v>
                </c:pt>
                <c:pt idx="793">
                  <c:v>5.08</c:v>
                </c:pt>
                <c:pt idx="794">
                  <c:v>5.05</c:v>
                </c:pt>
                <c:pt idx="795">
                  <c:v>4.87</c:v>
                </c:pt>
                <c:pt idx="796">
                  <c:v>4.8499999999999996</c:v>
                </c:pt>
                <c:pt idx="797">
                  <c:v>4.9000000000000004</c:v>
                </c:pt>
                <c:pt idx="798">
                  <c:v>4.9000000000000004</c:v>
                </c:pt>
                <c:pt idx="799">
                  <c:v>4.8499999999999996</c:v>
                </c:pt>
                <c:pt idx="800">
                  <c:v>4.59</c:v>
                </c:pt>
                <c:pt idx="801">
                  <c:v>4.8899999999999997</c:v>
                </c:pt>
                <c:pt idx="802">
                  <c:v>4.88</c:v>
                </c:pt>
                <c:pt idx="803">
                  <c:v>4.9400000000000004</c:v>
                </c:pt>
                <c:pt idx="804">
                  <c:v>4.95</c:v>
                </c:pt>
                <c:pt idx="805">
                  <c:v>4.99</c:v>
                </c:pt>
                <c:pt idx="806">
                  <c:v>5</c:v>
                </c:pt>
                <c:pt idx="807">
                  <c:v>5.08</c:v>
                </c:pt>
                <c:pt idx="808">
                  <c:v>5.3</c:v>
                </c:pt>
                <c:pt idx="809">
                  <c:v>5.12</c:v>
                </c:pt>
                <c:pt idx="810">
                  <c:v>5.17</c:v>
                </c:pt>
                <c:pt idx="811">
                  <c:v>5.14</c:v>
                </c:pt>
                <c:pt idx="812">
                  <c:v>5.17</c:v>
                </c:pt>
                <c:pt idx="813">
                  <c:v>5.08</c:v>
                </c:pt>
                <c:pt idx="814">
                  <c:v>5.0199999999999996</c:v>
                </c:pt>
                <c:pt idx="815">
                  <c:v>4.88</c:v>
                </c:pt>
                <c:pt idx="816">
                  <c:v>4.93</c:v>
                </c:pt>
                <c:pt idx="817">
                  <c:v>5.03</c:v>
                </c:pt>
                <c:pt idx="818">
                  <c:v>5.13</c:v>
                </c:pt>
                <c:pt idx="819">
                  <c:v>5</c:v>
                </c:pt>
                <c:pt idx="820">
                  <c:v>4.99</c:v>
                </c:pt>
                <c:pt idx="821">
                  <c:v>5</c:v>
                </c:pt>
                <c:pt idx="822">
                  <c:v>4.99</c:v>
                </c:pt>
                <c:pt idx="823">
                  <c:v>5.03</c:v>
                </c:pt>
                <c:pt idx="824">
                  <c:v>4.9000000000000004</c:v>
                </c:pt>
                <c:pt idx="825">
                  <c:v>5.04</c:v>
                </c:pt>
                <c:pt idx="826">
                  <c:v>4.9800000000000004</c:v>
                </c:pt>
                <c:pt idx="827">
                  <c:v>5.23</c:v>
                </c:pt>
                <c:pt idx="828">
                  <c:v>5.23</c:v>
                </c:pt>
                <c:pt idx="829">
                  <c:v>5.13</c:v>
                </c:pt>
                <c:pt idx="830">
                  <c:v>5.0999999999999996</c:v>
                </c:pt>
                <c:pt idx="831">
                  <c:v>5.0999999999999996</c:v>
                </c:pt>
                <c:pt idx="832">
                  <c:v>4.93</c:v>
                </c:pt>
                <c:pt idx="833">
                  <c:v>5.22</c:v>
                </c:pt>
                <c:pt idx="834">
                  <c:v>5.17</c:v>
                </c:pt>
                <c:pt idx="835">
                  <c:v>4.95</c:v>
                </c:pt>
                <c:pt idx="836">
                  <c:v>4.9800000000000004</c:v>
                </c:pt>
                <c:pt idx="837">
                  <c:v>5.01</c:v>
                </c:pt>
                <c:pt idx="838">
                  <c:v>5.08</c:v>
                </c:pt>
                <c:pt idx="839">
                  <c:v>5.0999999999999996</c:v>
                </c:pt>
                <c:pt idx="840">
                  <c:v>5.22</c:v>
                </c:pt>
                <c:pt idx="841">
                  <c:v>5.16</c:v>
                </c:pt>
                <c:pt idx="842">
                  <c:v>5.1100000000000003</c:v>
                </c:pt>
                <c:pt idx="843">
                  <c:v>5.13</c:v>
                </c:pt>
                <c:pt idx="844">
                  <c:v>5.13</c:v>
                </c:pt>
                <c:pt idx="845">
                  <c:v>5.23</c:v>
                </c:pt>
                <c:pt idx="846">
                  <c:v>5.09</c:v>
                </c:pt>
                <c:pt idx="847">
                  <c:v>5.0599999999999996</c:v>
                </c:pt>
                <c:pt idx="848">
                  <c:v>4.92</c:v>
                </c:pt>
                <c:pt idx="849">
                  <c:v>4.95</c:v>
                </c:pt>
                <c:pt idx="850">
                  <c:v>4.93</c:v>
                </c:pt>
                <c:pt idx="851">
                  <c:v>4.93</c:v>
                </c:pt>
                <c:pt idx="852">
                  <c:v>4.88</c:v>
                </c:pt>
                <c:pt idx="853">
                  <c:v>4.88</c:v>
                </c:pt>
                <c:pt idx="854">
                  <c:v>4.8099999999999996</c:v>
                </c:pt>
                <c:pt idx="855">
                  <c:v>4.9000000000000004</c:v>
                </c:pt>
                <c:pt idx="856">
                  <c:v>4.88</c:v>
                </c:pt>
                <c:pt idx="857">
                  <c:v>4.84</c:v>
                </c:pt>
                <c:pt idx="858">
                  <c:v>4.8600000000000003</c:v>
                </c:pt>
                <c:pt idx="859">
                  <c:v>4.87</c:v>
                </c:pt>
                <c:pt idx="860">
                  <c:v>4.8499999999999996</c:v>
                </c:pt>
                <c:pt idx="861">
                  <c:v>4.8</c:v>
                </c:pt>
                <c:pt idx="862">
                  <c:v>4.87</c:v>
                </c:pt>
                <c:pt idx="863">
                  <c:v>4.92</c:v>
                </c:pt>
                <c:pt idx="864">
                  <c:v>4.91</c:v>
                </c:pt>
                <c:pt idx="865">
                  <c:v>4.88</c:v>
                </c:pt>
                <c:pt idx="866">
                  <c:v>4.95</c:v>
                </c:pt>
                <c:pt idx="867">
                  <c:v>5</c:v>
                </c:pt>
                <c:pt idx="868">
                  <c:v>5.0599999999999996</c:v>
                </c:pt>
                <c:pt idx="869">
                  <c:v>5.15</c:v>
                </c:pt>
                <c:pt idx="870">
                  <c:v>5.12</c:v>
                </c:pt>
                <c:pt idx="871">
                  <c:v>5.12</c:v>
                </c:pt>
                <c:pt idx="872">
                  <c:v>5.13</c:v>
                </c:pt>
                <c:pt idx="873">
                  <c:v>5.12</c:v>
                </c:pt>
                <c:pt idx="874">
                  <c:v>5.14</c:v>
                </c:pt>
                <c:pt idx="875">
                  <c:v>5.13</c:v>
                </c:pt>
                <c:pt idx="876">
                  <c:v>5.08</c:v>
                </c:pt>
                <c:pt idx="877">
                  <c:v>5.1100000000000003</c:v>
                </c:pt>
                <c:pt idx="878">
                  <c:v>5.0599999999999996</c:v>
                </c:pt>
                <c:pt idx="879">
                  <c:v>5.19</c:v>
                </c:pt>
                <c:pt idx="880">
                  <c:v>5.05</c:v>
                </c:pt>
                <c:pt idx="881">
                  <c:v>5.09</c:v>
                </c:pt>
                <c:pt idx="882">
                  <c:v>5.0599999999999996</c:v>
                </c:pt>
                <c:pt idx="883">
                  <c:v>5.13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B5-4999-A3C9-26B2EB71E182}"/>
            </c:ext>
          </c:extLst>
        </c:ser>
        <c:ser>
          <c:idx val="2"/>
          <c:order val="2"/>
          <c:tx>
            <c:v>Avg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val>
            <c:numRef>
              <c:f>'Hard Input'!$Q$656:$Q$1539</c:f>
              <c:numCache>
                <c:formatCode>0.00</c:formatCode>
                <c:ptCount val="884"/>
                <c:pt idx="0">
                  <c:v>4.7808627466063394</c:v>
                </c:pt>
                <c:pt idx="1">
                  <c:v>4.7808627466063394</c:v>
                </c:pt>
                <c:pt idx="2">
                  <c:v>4.7808627466063394</c:v>
                </c:pt>
                <c:pt idx="3">
                  <c:v>4.7808627466063394</c:v>
                </c:pt>
                <c:pt idx="4">
                  <c:v>4.7808627466063394</c:v>
                </c:pt>
                <c:pt idx="5">
                  <c:v>4.7808627466063394</c:v>
                </c:pt>
                <c:pt idx="6">
                  <c:v>4.7808627466063394</c:v>
                </c:pt>
                <c:pt idx="7">
                  <c:v>4.7808627466063394</c:v>
                </c:pt>
                <c:pt idx="8">
                  <c:v>4.7808627466063394</c:v>
                </c:pt>
                <c:pt idx="9">
                  <c:v>4.7808627466063394</c:v>
                </c:pt>
                <c:pt idx="10">
                  <c:v>4.7808627466063394</c:v>
                </c:pt>
                <c:pt idx="11">
                  <c:v>4.7808627466063394</c:v>
                </c:pt>
                <c:pt idx="12">
                  <c:v>4.7808627466063394</c:v>
                </c:pt>
                <c:pt idx="13">
                  <c:v>4.7808627466063394</c:v>
                </c:pt>
                <c:pt idx="14">
                  <c:v>4.7808627466063394</c:v>
                </c:pt>
                <c:pt idx="15">
                  <c:v>4.7808627466063394</c:v>
                </c:pt>
                <c:pt idx="16">
                  <c:v>4.7808627466063394</c:v>
                </c:pt>
                <c:pt idx="17">
                  <c:v>4.7808627466063394</c:v>
                </c:pt>
                <c:pt idx="18">
                  <c:v>4.7808627466063394</c:v>
                </c:pt>
                <c:pt idx="19">
                  <c:v>4.7808627466063394</c:v>
                </c:pt>
                <c:pt idx="20">
                  <c:v>4.7808627466063394</c:v>
                </c:pt>
                <c:pt idx="21">
                  <c:v>4.7808627466063394</c:v>
                </c:pt>
                <c:pt idx="22">
                  <c:v>4.7808627466063394</c:v>
                </c:pt>
                <c:pt idx="23">
                  <c:v>4.7808627466063394</c:v>
                </c:pt>
                <c:pt idx="24">
                  <c:v>4.7808627466063394</c:v>
                </c:pt>
                <c:pt idx="25">
                  <c:v>4.7808627466063394</c:v>
                </c:pt>
                <c:pt idx="26">
                  <c:v>4.7808627466063394</c:v>
                </c:pt>
                <c:pt idx="27">
                  <c:v>4.7808627466063394</c:v>
                </c:pt>
                <c:pt idx="28">
                  <c:v>4.7808627466063394</c:v>
                </c:pt>
                <c:pt idx="29">
                  <c:v>4.7808627466063394</c:v>
                </c:pt>
                <c:pt idx="30">
                  <c:v>4.7808627466063394</c:v>
                </c:pt>
                <c:pt idx="31">
                  <c:v>4.7808627466063394</c:v>
                </c:pt>
                <c:pt idx="32">
                  <c:v>4.7808627466063394</c:v>
                </c:pt>
                <c:pt idx="33">
                  <c:v>4.7808627466063394</c:v>
                </c:pt>
                <c:pt idx="34">
                  <c:v>4.7808627466063394</c:v>
                </c:pt>
                <c:pt idx="35">
                  <c:v>4.7808627466063394</c:v>
                </c:pt>
                <c:pt idx="36">
                  <c:v>4.7808627466063394</c:v>
                </c:pt>
                <c:pt idx="37">
                  <c:v>4.7808627466063394</c:v>
                </c:pt>
                <c:pt idx="38">
                  <c:v>4.7808627466063394</c:v>
                </c:pt>
                <c:pt idx="39">
                  <c:v>4.7808627466063394</c:v>
                </c:pt>
                <c:pt idx="40">
                  <c:v>4.7808627466063394</c:v>
                </c:pt>
                <c:pt idx="41">
                  <c:v>4.7808627466063394</c:v>
                </c:pt>
                <c:pt idx="42">
                  <c:v>4.7808627466063394</c:v>
                </c:pt>
                <c:pt idx="43">
                  <c:v>4.7808627466063394</c:v>
                </c:pt>
                <c:pt idx="44">
                  <c:v>4.7808627466063394</c:v>
                </c:pt>
                <c:pt idx="45">
                  <c:v>4.7808627466063394</c:v>
                </c:pt>
                <c:pt idx="46">
                  <c:v>4.7808627466063394</c:v>
                </c:pt>
                <c:pt idx="47">
                  <c:v>4.7808627466063394</c:v>
                </c:pt>
                <c:pt idx="48">
                  <c:v>4.7808627466063394</c:v>
                </c:pt>
                <c:pt idx="49">
                  <c:v>4.7808627466063394</c:v>
                </c:pt>
                <c:pt idx="50">
                  <c:v>4.7808627466063394</c:v>
                </c:pt>
                <c:pt idx="51">
                  <c:v>4.7808627466063394</c:v>
                </c:pt>
                <c:pt idx="52">
                  <c:v>4.7808627466063394</c:v>
                </c:pt>
                <c:pt idx="53">
                  <c:v>4.7808627466063394</c:v>
                </c:pt>
                <c:pt idx="54">
                  <c:v>4.7808627466063394</c:v>
                </c:pt>
                <c:pt idx="55">
                  <c:v>4.7808627466063394</c:v>
                </c:pt>
                <c:pt idx="56">
                  <c:v>4.7808627466063394</c:v>
                </c:pt>
                <c:pt idx="57">
                  <c:v>4.7808627466063394</c:v>
                </c:pt>
                <c:pt idx="58">
                  <c:v>4.7808627466063394</c:v>
                </c:pt>
                <c:pt idx="59">
                  <c:v>4.7808627466063394</c:v>
                </c:pt>
                <c:pt idx="60">
                  <c:v>4.7808627466063394</c:v>
                </c:pt>
                <c:pt idx="61">
                  <c:v>4.7808627466063394</c:v>
                </c:pt>
                <c:pt idx="62">
                  <c:v>4.7808627466063394</c:v>
                </c:pt>
                <c:pt idx="63">
                  <c:v>4.7808627466063394</c:v>
                </c:pt>
                <c:pt idx="64">
                  <c:v>4.7808627466063394</c:v>
                </c:pt>
                <c:pt idx="65">
                  <c:v>4.7808627466063394</c:v>
                </c:pt>
                <c:pt idx="66">
                  <c:v>4.7808627466063394</c:v>
                </c:pt>
                <c:pt idx="67">
                  <c:v>4.7808627466063394</c:v>
                </c:pt>
                <c:pt idx="68">
                  <c:v>4.7808627466063394</c:v>
                </c:pt>
                <c:pt idx="69">
                  <c:v>4.7808627466063394</c:v>
                </c:pt>
                <c:pt idx="70">
                  <c:v>4.7808627466063394</c:v>
                </c:pt>
                <c:pt idx="71">
                  <c:v>4.7808627466063394</c:v>
                </c:pt>
                <c:pt idx="72">
                  <c:v>4.7808627466063394</c:v>
                </c:pt>
                <c:pt idx="73">
                  <c:v>4.7808627466063394</c:v>
                </c:pt>
                <c:pt idx="74">
                  <c:v>4.7808627466063394</c:v>
                </c:pt>
                <c:pt idx="75">
                  <c:v>4.7808627466063394</c:v>
                </c:pt>
                <c:pt idx="76">
                  <c:v>4.7808627466063394</c:v>
                </c:pt>
                <c:pt idx="77">
                  <c:v>4.7808627466063394</c:v>
                </c:pt>
                <c:pt idx="78">
                  <c:v>4.7808627466063394</c:v>
                </c:pt>
                <c:pt idx="79">
                  <c:v>4.7808627466063394</c:v>
                </c:pt>
                <c:pt idx="80">
                  <c:v>4.7808627466063394</c:v>
                </c:pt>
                <c:pt idx="81">
                  <c:v>4.7808627466063394</c:v>
                </c:pt>
                <c:pt idx="82">
                  <c:v>4.7808627466063394</c:v>
                </c:pt>
                <c:pt idx="83">
                  <c:v>4.7808627466063394</c:v>
                </c:pt>
                <c:pt idx="84">
                  <c:v>4.7808627466063394</c:v>
                </c:pt>
                <c:pt idx="85">
                  <c:v>4.7808627466063394</c:v>
                </c:pt>
                <c:pt idx="86">
                  <c:v>4.7808627466063394</c:v>
                </c:pt>
                <c:pt idx="87">
                  <c:v>4.7808627466063394</c:v>
                </c:pt>
                <c:pt idx="88">
                  <c:v>4.7808627466063394</c:v>
                </c:pt>
                <c:pt idx="89">
                  <c:v>4.7808627466063394</c:v>
                </c:pt>
                <c:pt idx="90">
                  <c:v>4.7808627466063394</c:v>
                </c:pt>
                <c:pt idx="91">
                  <c:v>4.7808627466063394</c:v>
                </c:pt>
                <c:pt idx="92">
                  <c:v>4.7808627466063394</c:v>
                </c:pt>
                <c:pt idx="93">
                  <c:v>4.7808627466063394</c:v>
                </c:pt>
                <c:pt idx="94">
                  <c:v>4.7808627466063394</c:v>
                </c:pt>
                <c:pt idx="95">
                  <c:v>4.7808627466063394</c:v>
                </c:pt>
                <c:pt idx="96">
                  <c:v>4.7808627466063394</c:v>
                </c:pt>
                <c:pt idx="97">
                  <c:v>4.7808627466063394</c:v>
                </c:pt>
                <c:pt idx="98">
                  <c:v>4.7808627466063394</c:v>
                </c:pt>
                <c:pt idx="99">
                  <c:v>4.7808627466063394</c:v>
                </c:pt>
                <c:pt idx="100">
                  <c:v>4.7808627466063394</c:v>
                </c:pt>
                <c:pt idx="101">
                  <c:v>4.7808627466063394</c:v>
                </c:pt>
                <c:pt idx="102">
                  <c:v>4.7808627466063394</c:v>
                </c:pt>
                <c:pt idx="103">
                  <c:v>4.7808627466063394</c:v>
                </c:pt>
                <c:pt idx="104">
                  <c:v>4.7808627466063394</c:v>
                </c:pt>
                <c:pt idx="105">
                  <c:v>4.7808627466063394</c:v>
                </c:pt>
                <c:pt idx="106">
                  <c:v>4.7808627466063394</c:v>
                </c:pt>
                <c:pt idx="107">
                  <c:v>4.7808627466063394</c:v>
                </c:pt>
                <c:pt idx="108">
                  <c:v>4.7808627466063394</c:v>
                </c:pt>
                <c:pt idx="109">
                  <c:v>4.7808627466063394</c:v>
                </c:pt>
                <c:pt idx="110">
                  <c:v>4.7808627466063394</c:v>
                </c:pt>
                <c:pt idx="111">
                  <c:v>4.7808627466063394</c:v>
                </c:pt>
                <c:pt idx="112">
                  <c:v>4.7808627466063394</c:v>
                </c:pt>
                <c:pt idx="113">
                  <c:v>4.7808627466063394</c:v>
                </c:pt>
                <c:pt idx="114">
                  <c:v>4.7808627466063394</c:v>
                </c:pt>
                <c:pt idx="115">
                  <c:v>4.7808627466063394</c:v>
                </c:pt>
                <c:pt idx="116">
                  <c:v>4.7808627466063394</c:v>
                </c:pt>
                <c:pt idx="117">
                  <c:v>4.7808627466063394</c:v>
                </c:pt>
                <c:pt idx="118">
                  <c:v>4.7808627466063394</c:v>
                </c:pt>
                <c:pt idx="119">
                  <c:v>4.7808627466063394</c:v>
                </c:pt>
                <c:pt idx="120">
                  <c:v>4.7808627466063394</c:v>
                </c:pt>
                <c:pt idx="121">
                  <c:v>4.7808627466063394</c:v>
                </c:pt>
                <c:pt idx="122">
                  <c:v>4.7808627466063394</c:v>
                </c:pt>
                <c:pt idx="123">
                  <c:v>4.7808627466063394</c:v>
                </c:pt>
                <c:pt idx="124">
                  <c:v>4.7808627466063394</c:v>
                </c:pt>
                <c:pt idx="125">
                  <c:v>4.7808627466063394</c:v>
                </c:pt>
                <c:pt idx="126">
                  <c:v>4.7808627466063394</c:v>
                </c:pt>
                <c:pt idx="127">
                  <c:v>4.7808627466063394</c:v>
                </c:pt>
                <c:pt idx="128">
                  <c:v>4.7808627466063394</c:v>
                </c:pt>
                <c:pt idx="129">
                  <c:v>4.7808627466063394</c:v>
                </c:pt>
                <c:pt idx="130">
                  <c:v>4.7808627466063394</c:v>
                </c:pt>
                <c:pt idx="131">
                  <c:v>4.7808627466063394</c:v>
                </c:pt>
                <c:pt idx="132">
                  <c:v>4.7808627466063394</c:v>
                </c:pt>
                <c:pt idx="133">
                  <c:v>4.7808627466063394</c:v>
                </c:pt>
                <c:pt idx="134">
                  <c:v>4.7808627466063394</c:v>
                </c:pt>
                <c:pt idx="135">
                  <c:v>4.7808627466063394</c:v>
                </c:pt>
                <c:pt idx="136">
                  <c:v>4.7808627466063394</c:v>
                </c:pt>
                <c:pt idx="137">
                  <c:v>4.7808627466063394</c:v>
                </c:pt>
                <c:pt idx="138">
                  <c:v>4.7808627466063394</c:v>
                </c:pt>
                <c:pt idx="139">
                  <c:v>4.7808627466063394</c:v>
                </c:pt>
                <c:pt idx="140">
                  <c:v>4.7808627466063394</c:v>
                </c:pt>
                <c:pt idx="141">
                  <c:v>4.7808627466063394</c:v>
                </c:pt>
                <c:pt idx="142">
                  <c:v>4.7808627466063394</c:v>
                </c:pt>
                <c:pt idx="143">
                  <c:v>4.7808627466063394</c:v>
                </c:pt>
                <c:pt idx="144">
                  <c:v>4.7808627466063394</c:v>
                </c:pt>
                <c:pt idx="145">
                  <c:v>4.7808627466063394</c:v>
                </c:pt>
                <c:pt idx="146">
                  <c:v>4.7808627466063394</c:v>
                </c:pt>
                <c:pt idx="147">
                  <c:v>4.7808627466063394</c:v>
                </c:pt>
                <c:pt idx="148">
                  <c:v>4.7808627466063394</c:v>
                </c:pt>
                <c:pt idx="149">
                  <c:v>4.7808627466063394</c:v>
                </c:pt>
                <c:pt idx="150">
                  <c:v>4.7808627466063394</c:v>
                </c:pt>
                <c:pt idx="151">
                  <c:v>4.7808627466063394</c:v>
                </c:pt>
                <c:pt idx="152">
                  <c:v>4.7808627466063394</c:v>
                </c:pt>
                <c:pt idx="153">
                  <c:v>4.7808627466063394</c:v>
                </c:pt>
                <c:pt idx="154">
                  <c:v>4.7808627466063394</c:v>
                </c:pt>
                <c:pt idx="155">
                  <c:v>4.7808627466063394</c:v>
                </c:pt>
                <c:pt idx="156">
                  <c:v>4.7808627466063394</c:v>
                </c:pt>
                <c:pt idx="157">
                  <c:v>4.7808627466063394</c:v>
                </c:pt>
                <c:pt idx="158">
                  <c:v>4.7808627466063394</c:v>
                </c:pt>
                <c:pt idx="159">
                  <c:v>4.7808627466063394</c:v>
                </c:pt>
                <c:pt idx="160">
                  <c:v>4.7808627466063394</c:v>
                </c:pt>
                <c:pt idx="161">
                  <c:v>4.7808627466063394</c:v>
                </c:pt>
                <c:pt idx="162">
                  <c:v>4.7808627466063394</c:v>
                </c:pt>
                <c:pt idx="163">
                  <c:v>4.7808627466063394</c:v>
                </c:pt>
                <c:pt idx="164">
                  <c:v>4.7808627466063394</c:v>
                </c:pt>
                <c:pt idx="165">
                  <c:v>4.7808627466063394</c:v>
                </c:pt>
                <c:pt idx="166">
                  <c:v>4.7808627466063394</c:v>
                </c:pt>
                <c:pt idx="167">
                  <c:v>4.7808627466063394</c:v>
                </c:pt>
                <c:pt idx="168">
                  <c:v>4.7808627466063394</c:v>
                </c:pt>
                <c:pt idx="169">
                  <c:v>4.7808627466063394</c:v>
                </c:pt>
                <c:pt idx="170">
                  <c:v>4.7808627466063394</c:v>
                </c:pt>
                <c:pt idx="171">
                  <c:v>4.7808627466063394</c:v>
                </c:pt>
                <c:pt idx="172">
                  <c:v>4.7808627466063394</c:v>
                </c:pt>
                <c:pt idx="173">
                  <c:v>4.7808627466063394</c:v>
                </c:pt>
                <c:pt idx="174">
                  <c:v>4.7808627466063394</c:v>
                </c:pt>
                <c:pt idx="175">
                  <c:v>4.7808627466063394</c:v>
                </c:pt>
                <c:pt idx="176">
                  <c:v>4.7808627466063394</c:v>
                </c:pt>
                <c:pt idx="177">
                  <c:v>4.7808627466063394</c:v>
                </c:pt>
                <c:pt idx="178">
                  <c:v>4.7808627466063394</c:v>
                </c:pt>
                <c:pt idx="179">
                  <c:v>4.7808627466063394</c:v>
                </c:pt>
                <c:pt idx="180">
                  <c:v>4.7808627466063394</c:v>
                </c:pt>
                <c:pt idx="181">
                  <c:v>4.7808627466063394</c:v>
                </c:pt>
                <c:pt idx="182">
                  <c:v>4.7808627466063394</c:v>
                </c:pt>
                <c:pt idx="183">
                  <c:v>4.7808627466063394</c:v>
                </c:pt>
                <c:pt idx="184">
                  <c:v>4.7808627466063394</c:v>
                </c:pt>
                <c:pt idx="185">
                  <c:v>4.7808627466063394</c:v>
                </c:pt>
                <c:pt idx="186">
                  <c:v>4.7808627466063394</c:v>
                </c:pt>
                <c:pt idx="187">
                  <c:v>4.7808627466063394</c:v>
                </c:pt>
                <c:pt idx="188">
                  <c:v>4.7808627466063394</c:v>
                </c:pt>
                <c:pt idx="189">
                  <c:v>4.7808627466063394</c:v>
                </c:pt>
                <c:pt idx="190">
                  <c:v>4.7808627466063394</c:v>
                </c:pt>
                <c:pt idx="191">
                  <c:v>4.7808627466063394</c:v>
                </c:pt>
                <c:pt idx="192">
                  <c:v>4.7808627466063394</c:v>
                </c:pt>
                <c:pt idx="193">
                  <c:v>4.7808627466063394</c:v>
                </c:pt>
                <c:pt idx="194">
                  <c:v>4.7808627466063394</c:v>
                </c:pt>
                <c:pt idx="195">
                  <c:v>4.7808627466063394</c:v>
                </c:pt>
                <c:pt idx="196">
                  <c:v>4.7808627466063394</c:v>
                </c:pt>
                <c:pt idx="197">
                  <c:v>4.7808627466063394</c:v>
                </c:pt>
                <c:pt idx="198">
                  <c:v>4.7808627466063394</c:v>
                </c:pt>
                <c:pt idx="199">
                  <c:v>4.7808627466063394</c:v>
                </c:pt>
                <c:pt idx="200">
                  <c:v>4.7808627466063394</c:v>
                </c:pt>
                <c:pt idx="201">
                  <c:v>4.7808627466063394</c:v>
                </c:pt>
                <c:pt idx="202">
                  <c:v>4.7808627466063394</c:v>
                </c:pt>
                <c:pt idx="203">
                  <c:v>4.7808627466063394</c:v>
                </c:pt>
                <c:pt idx="204">
                  <c:v>4.7808627466063394</c:v>
                </c:pt>
                <c:pt idx="205">
                  <c:v>4.7808627466063394</c:v>
                </c:pt>
                <c:pt idx="206">
                  <c:v>4.7808627466063394</c:v>
                </c:pt>
                <c:pt idx="207">
                  <c:v>4.7808627466063394</c:v>
                </c:pt>
                <c:pt idx="208">
                  <c:v>4.7808627466063394</c:v>
                </c:pt>
                <c:pt idx="209">
                  <c:v>4.7808627466063394</c:v>
                </c:pt>
                <c:pt idx="210">
                  <c:v>4.7808627466063394</c:v>
                </c:pt>
                <c:pt idx="211">
                  <c:v>4.7808627466063394</c:v>
                </c:pt>
                <c:pt idx="212">
                  <c:v>4.7808627466063394</c:v>
                </c:pt>
                <c:pt idx="213">
                  <c:v>4.7808627466063394</c:v>
                </c:pt>
                <c:pt idx="214">
                  <c:v>4.7808627466063394</c:v>
                </c:pt>
                <c:pt idx="215">
                  <c:v>4.7808627466063394</c:v>
                </c:pt>
                <c:pt idx="216">
                  <c:v>4.7808627466063394</c:v>
                </c:pt>
                <c:pt idx="217">
                  <c:v>4.7808627466063394</c:v>
                </c:pt>
                <c:pt idx="218">
                  <c:v>4.7808627466063394</c:v>
                </c:pt>
                <c:pt idx="219">
                  <c:v>4.7808627466063394</c:v>
                </c:pt>
                <c:pt idx="220">
                  <c:v>4.7808627466063394</c:v>
                </c:pt>
                <c:pt idx="221">
                  <c:v>4.7808627466063394</c:v>
                </c:pt>
                <c:pt idx="222">
                  <c:v>4.7808627466063394</c:v>
                </c:pt>
                <c:pt idx="223">
                  <c:v>4.7808627466063394</c:v>
                </c:pt>
                <c:pt idx="224">
                  <c:v>4.7808627466063394</c:v>
                </c:pt>
                <c:pt idx="225">
                  <c:v>4.7808627466063394</c:v>
                </c:pt>
                <c:pt idx="226">
                  <c:v>4.7808627466063394</c:v>
                </c:pt>
                <c:pt idx="227">
                  <c:v>4.7808627466063394</c:v>
                </c:pt>
                <c:pt idx="228">
                  <c:v>4.7808627466063394</c:v>
                </c:pt>
                <c:pt idx="229">
                  <c:v>4.7808627466063394</c:v>
                </c:pt>
                <c:pt idx="230">
                  <c:v>4.7808627466063394</c:v>
                </c:pt>
                <c:pt idx="231">
                  <c:v>4.7808627466063394</c:v>
                </c:pt>
                <c:pt idx="232">
                  <c:v>4.7808627466063394</c:v>
                </c:pt>
                <c:pt idx="233">
                  <c:v>4.7808627466063394</c:v>
                </c:pt>
                <c:pt idx="234">
                  <c:v>4.7808627466063394</c:v>
                </c:pt>
                <c:pt idx="235">
                  <c:v>4.7808627466063394</c:v>
                </c:pt>
                <c:pt idx="236">
                  <c:v>4.7808627466063394</c:v>
                </c:pt>
                <c:pt idx="237">
                  <c:v>4.7808627466063394</c:v>
                </c:pt>
                <c:pt idx="238">
                  <c:v>4.7808627466063394</c:v>
                </c:pt>
                <c:pt idx="239">
                  <c:v>4.7808627466063394</c:v>
                </c:pt>
                <c:pt idx="240">
                  <c:v>4.7808627466063394</c:v>
                </c:pt>
                <c:pt idx="241">
                  <c:v>4.7808627466063394</c:v>
                </c:pt>
                <c:pt idx="242">
                  <c:v>4.7808627466063394</c:v>
                </c:pt>
                <c:pt idx="243">
                  <c:v>4.7808627466063394</c:v>
                </c:pt>
                <c:pt idx="244">
                  <c:v>4.7808627466063394</c:v>
                </c:pt>
                <c:pt idx="245">
                  <c:v>4.7808627466063394</c:v>
                </c:pt>
                <c:pt idx="246">
                  <c:v>4.7808627466063394</c:v>
                </c:pt>
                <c:pt idx="247">
                  <c:v>4.7808627466063394</c:v>
                </c:pt>
                <c:pt idx="248">
                  <c:v>4.7808627466063394</c:v>
                </c:pt>
                <c:pt idx="249">
                  <c:v>4.7808627466063394</c:v>
                </c:pt>
                <c:pt idx="250">
                  <c:v>4.7808627466063394</c:v>
                </c:pt>
                <c:pt idx="251">
                  <c:v>4.7808627466063394</c:v>
                </c:pt>
                <c:pt idx="252">
                  <c:v>4.7808627466063394</c:v>
                </c:pt>
                <c:pt idx="253">
                  <c:v>4.7808627466063394</c:v>
                </c:pt>
                <c:pt idx="254">
                  <c:v>4.7808627466063394</c:v>
                </c:pt>
                <c:pt idx="255">
                  <c:v>4.7808627466063394</c:v>
                </c:pt>
                <c:pt idx="256">
                  <c:v>4.7808627466063394</c:v>
                </c:pt>
                <c:pt idx="257">
                  <c:v>4.7808627466063394</c:v>
                </c:pt>
                <c:pt idx="258">
                  <c:v>4.7808627466063394</c:v>
                </c:pt>
                <c:pt idx="259">
                  <c:v>4.7808627466063394</c:v>
                </c:pt>
                <c:pt idx="260">
                  <c:v>4.7808627466063394</c:v>
                </c:pt>
                <c:pt idx="261">
                  <c:v>4.7808627466063394</c:v>
                </c:pt>
                <c:pt idx="262">
                  <c:v>4.7808627466063394</c:v>
                </c:pt>
                <c:pt idx="263">
                  <c:v>4.7808627466063394</c:v>
                </c:pt>
                <c:pt idx="264">
                  <c:v>4.7808627466063394</c:v>
                </c:pt>
                <c:pt idx="265">
                  <c:v>4.7808627466063394</c:v>
                </c:pt>
                <c:pt idx="266">
                  <c:v>4.7808627466063394</c:v>
                </c:pt>
                <c:pt idx="267">
                  <c:v>4.7808627466063394</c:v>
                </c:pt>
                <c:pt idx="268">
                  <c:v>4.7808627466063394</c:v>
                </c:pt>
                <c:pt idx="269">
                  <c:v>4.7808627466063394</c:v>
                </c:pt>
                <c:pt idx="270">
                  <c:v>4.7808627466063394</c:v>
                </c:pt>
                <c:pt idx="271">
                  <c:v>4.7808627466063394</c:v>
                </c:pt>
                <c:pt idx="272">
                  <c:v>4.7808627466063394</c:v>
                </c:pt>
                <c:pt idx="273">
                  <c:v>4.7808627466063394</c:v>
                </c:pt>
                <c:pt idx="274">
                  <c:v>4.7808627466063394</c:v>
                </c:pt>
                <c:pt idx="275">
                  <c:v>4.7808627466063394</c:v>
                </c:pt>
                <c:pt idx="276">
                  <c:v>4.7808627466063394</c:v>
                </c:pt>
                <c:pt idx="277">
                  <c:v>4.7808627466063394</c:v>
                </c:pt>
                <c:pt idx="278">
                  <c:v>4.7808627466063394</c:v>
                </c:pt>
                <c:pt idx="279">
                  <c:v>4.7808627466063394</c:v>
                </c:pt>
                <c:pt idx="280">
                  <c:v>4.7808627466063394</c:v>
                </c:pt>
                <c:pt idx="281">
                  <c:v>4.7808627466063394</c:v>
                </c:pt>
                <c:pt idx="282">
                  <c:v>4.7808627466063394</c:v>
                </c:pt>
                <c:pt idx="283">
                  <c:v>4.7808627466063394</c:v>
                </c:pt>
                <c:pt idx="284">
                  <c:v>4.7808627466063394</c:v>
                </c:pt>
                <c:pt idx="285">
                  <c:v>4.7808627466063394</c:v>
                </c:pt>
                <c:pt idx="286">
                  <c:v>4.7808627466063394</c:v>
                </c:pt>
                <c:pt idx="287">
                  <c:v>4.7808627466063394</c:v>
                </c:pt>
                <c:pt idx="288">
                  <c:v>4.7808627466063394</c:v>
                </c:pt>
                <c:pt idx="289">
                  <c:v>4.7808627466063394</c:v>
                </c:pt>
                <c:pt idx="290">
                  <c:v>4.7808627466063394</c:v>
                </c:pt>
                <c:pt idx="291">
                  <c:v>4.7808627466063394</c:v>
                </c:pt>
                <c:pt idx="292">
                  <c:v>4.7808627466063394</c:v>
                </c:pt>
                <c:pt idx="293">
                  <c:v>4.7808627466063394</c:v>
                </c:pt>
                <c:pt idx="294">
                  <c:v>4.7808627466063394</c:v>
                </c:pt>
                <c:pt idx="295">
                  <c:v>4.7808627466063394</c:v>
                </c:pt>
                <c:pt idx="296">
                  <c:v>4.7808627466063394</c:v>
                </c:pt>
                <c:pt idx="297">
                  <c:v>4.7808627466063394</c:v>
                </c:pt>
                <c:pt idx="298">
                  <c:v>4.7808627466063394</c:v>
                </c:pt>
                <c:pt idx="299">
                  <c:v>4.7808627466063394</c:v>
                </c:pt>
                <c:pt idx="300">
                  <c:v>4.7808627466063394</c:v>
                </c:pt>
                <c:pt idx="301">
                  <c:v>4.7808627466063394</c:v>
                </c:pt>
                <c:pt idx="302">
                  <c:v>4.7808627466063394</c:v>
                </c:pt>
                <c:pt idx="303">
                  <c:v>4.7808627466063394</c:v>
                </c:pt>
                <c:pt idx="304">
                  <c:v>4.7808627466063394</c:v>
                </c:pt>
                <c:pt idx="305">
                  <c:v>4.7808627466063394</c:v>
                </c:pt>
                <c:pt idx="306">
                  <c:v>4.7808627466063394</c:v>
                </c:pt>
                <c:pt idx="307">
                  <c:v>4.7808627466063394</c:v>
                </c:pt>
                <c:pt idx="308">
                  <c:v>4.7808627466063394</c:v>
                </c:pt>
                <c:pt idx="309">
                  <c:v>4.7808627466063394</c:v>
                </c:pt>
                <c:pt idx="310">
                  <c:v>4.7808627466063394</c:v>
                </c:pt>
                <c:pt idx="311">
                  <c:v>4.7808627466063394</c:v>
                </c:pt>
                <c:pt idx="312">
                  <c:v>4.7808627466063394</c:v>
                </c:pt>
                <c:pt idx="313">
                  <c:v>4.7808627466063394</c:v>
                </c:pt>
                <c:pt idx="314">
                  <c:v>4.7808627466063394</c:v>
                </c:pt>
                <c:pt idx="315">
                  <c:v>4.7808627466063394</c:v>
                </c:pt>
                <c:pt idx="316">
                  <c:v>4.7808627466063394</c:v>
                </c:pt>
                <c:pt idx="317">
                  <c:v>4.7808627466063394</c:v>
                </c:pt>
                <c:pt idx="318">
                  <c:v>4.7808627466063394</c:v>
                </c:pt>
                <c:pt idx="319">
                  <c:v>4.7808627466063394</c:v>
                </c:pt>
                <c:pt idx="320">
                  <c:v>4.7808627466063394</c:v>
                </c:pt>
                <c:pt idx="321">
                  <c:v>4.7808627466063394</c:v>
                </c:pt>
                <c:pt idx="322">
                  <c:v>4.7808627466063394</c:v>
                </c:pt>
                <c:pt idx="323">
                  <c:v>4.7808627466063394</c:v>
                </c:pt>
                <c:pt idx="324">
                  <c:v>4.7808627466063394</c:v>
                </c:pt>
                <c:pt idx="325">
                  <c:v>4.7808627466063394</c:v>
                </c:pt>
                <c:pt idx="326">
                  <c:v>4.7808627466063394</c:v>
                </c:pt>
                <c:pt idx="327">
                  <c:v>4.7808627466063394</c:v>
                </c:pt>
                <c:pt idx="328">
                  <c:v>4.7808627466063394</c:v>
                </c:pt>
                <c:pt idx="329">
                  <c:v>4.7808627466063394</c:v>
                </c:pt>
                <c:pt idx="330">
                  <c:v>4.7808627466063394</c:v>
                </c:pt>
                <c:pt idx="331">
                  <c:v>4.7808627466063394</c:v>
                </c:pt>
                <c:pt idx="332">
                  <c:v>4.7808627466063394</c:v>
                </c:pt>
                <c:pt idx="333">
                  <c:v>4.7808627466063394</c:v>
                </c:pt>
                <c:pt idx="334">
                  <c:v>4.7808627466063394</c:v>
                </c:pt>
                <c:pt idx="335">
                  <c:v>4.7808627466063394</c:v>
                </c:pt>
                <c:pt idx="336">
                  <c:v>4.7808627466063394</c:v>
                </c:pt>
                <c:pt idx="337">
                  <c:v>4.7808627466063394</c:v>
                </c:pt>
                <c:pt idx="338">
                  <c:v>4.7808627466063394</c:v>
                </c:pt>
                <c:pt idx="339">
                  <c:v>4.7808627466063394</c:v>
                </c:pt>
                <c:pt idx="340">
                  <c:v>4.7808627466063394</c:v>
                </c:pt>
                <c:pt idx="341">
                  <c:v>4.7808627466063394</c:v>
                </c:pt>
                <c:pt idx="342">
                  <c:v>4.7808627466063394</c:v>
                </c:pt>
                <c:pt idx="343">
                  <c:v>4.7808627466063394</c:v>
                </c:pt>
                <c:pt idx="344">
                  <c:v>4.7808627466063394</c:v>
                </c:pt>
                <c:pt idx="345">
                  <c:v>4.7808627466063394</c:v>
                </c:pt>
                <c:pt idx="346">
                  <c:v>4.7808627466063394</c:v>
                </c:pt>
                <c:pt idx="347">
                  <c:v>4.7808627466063394</c:v>
                </c:pt>
                <c:pt idx="348">
                  <c:v>4.7808627466063394</c:v>
                </c:pt>
                <c:pt idx="349">
                  <c:v>4.7808627466063394</c:v>
                </c:pt>
                <c:pt idx="350">
                  <c:v>4.7808627466063394</c:v>
                </c:pt>
                <c:pt idx="351">
                  <c:v>4.7808627466063394</c:v>
                </c:pt>
                <c:pt idx="352">
                  <c:v>4.7808627466063394</c:v>
                </c:pt>
                <c:pt idx="353">
                  <c:v>4.7808627466063394</c:v>
                </c:pt>
                <c:pt idx="354">
                  <c:v>4.7808627466063394</c:v>
                </c:pt>
                <c:pt idx="355">
                  <c:v>4.7808627466063394</c:v>
                </c:pt>
                <c:pt idx="356">
                  <c:v>4.7808627466063394</c:v>
                </c:pt>
                <c:pt idx="357">
                  <c:v>4.7808627466063394</c:v>
                </c:pt>
                <c:pt idx="358">
                  <c:v>4.7808627466063394</c:v>
                </c:pt>
                <c:pt idx="359">
                  <c:v>4.7808627466063394</c:v>
                </c:pt>
                <c:pt idx="360">
                  <c:v>4.7808627466063394</c:v>
                </c:pt>
                <c:pt idx="361">
                  <c:v>4.7808627466063394</c:v>
                </c:pt>
                <c:pt idx="362">
                  <c:v>4.7808627466063394</c:v>
                </c:pt>
                <c:pt idx="363">
                  <c:v>4.7808627466063394</c:v>
                </c:pt>
                <c:pt idx="364">
                  <c:v>4.7808627466063394</c:v>
                </c:pt>
                <c:pt idx="365">
                  <c:v>4.7808627466063394</c:v>
                </c:pt>
                <c:pt idx="366">
                  <c:v>4.7808627466063394</c:v>
                </c:pt>
                <c:pt idx="367">
                  <c:v>4.7808627466063394</c:v>
                </c:pt>
                <c:pt idx="368">
                  <c:v>4.7808627466063394</c:v>
                </c:pt>
                <c:pt idx="369">
                  <c:v>4.7808627466063394</c:v>
                </c:pt>
                <c:pt idx="370">
                  <c:v>4.7808627466063394</c:v>
                </c:pt>
                <c:pt idx="371">
                  <c:v>4.7808627466063394</c:v>
                </c:pt>
                <c:pt idx="372">
                  <c:v>4.7808627466063394</c:v>
                </c:pt>
                <c:pt idx="373">
                  <c:v>4.7808627466063394</c:v>
                </c:pt>
                <c:pt idx="374">
                  <c:v>4.7808627466063394</c:v>
                </c:pt>
                <c:pt idx="375">
                  <c:v>4.7808627466063394</c:v>
                </c:pt>
                <c:pt idx="376">
                  <c:v>4.7808627466063394</c:v>
                </c:pt>
                <c:pt idx="377">
                  <c:v>4.7808627466063394</c:v>
                </c:pt>
                <c:pt idx="378">
                  <c:v>4.7808627466063394</c:v>
                </c:pt>
                <c:pt idx="379">
                  <c:v>4.7808627466063394</c:v>
                </c:pt>
                <c:pt idx="380">
                  <c:v>4.7808627466063394</c:v>
                </c:pt>
                <c:pt idx="381">
                  <c:v>4.7808627466063394</c:v>
                </c:pt>
                <c:pt idx="382">
                  <c:v>4.7808627466063394</c:v>
                </c:pt>
                <c:pt idx="383">
                  <c:v>4.7808627466063394</c:v>
                </c:pt>
                <c:pt idx="384">
                  <c:v>4.7808627466063394</c:v>
                </c:pt>
                <c:pt idx="385">
                  <c:v>4.7808627466063394</c:v>
                </c:pt>
                <c:pt idx="386">
                  <c:v>4.7808627466063394</c:v>
                </c:pt>
                <c:pt idx="387">
                  <c:v>4.7808627466063394</c:v>
                </c:pt>
                <c:pt idx="388">
                  <c:v>4.7808627466063394</c:v>
                </c:pt>
                <c:pt idx="389">
                  <c:v>4.7808627466063394</c:v>
                </c:pt>
                <c:pt idx="390">
                  <c:v>4.7808627466063394</c:v>
                </c:pt>
                <c:pt idx="391">
                  <c:v>4.7808627466063394</c:v>
                </c:pt>
                <c:pt idx="392">
                  <c:v>4.7808627466063394</c:v>
                </c:pt>
                <c:pt idx="393">
                  <c:v>4.7808627466063394</c:v>
                </c:pt>
                <c:pt idx="394">
                  <c:v>4.7808627466063394</c:v>
                </c:pt>
                <c:pt idx="395">
                  <c:v>4.7808627466063394</c:v>
                </c:pt>
                <c:pt idx="396">
                  <c:v>4.7808627466063394</c:v>
                </c:pt>
                <c:pt idx="397">
                  <c:v>4.7808627466063394</c:v>
                </c:pt>
                <c:pt idx="398">
                  <c:v>4.7808627466063394</c:v>
                </c:pt>
                <c:pt idx="399">
                  <c:v>4.7808627466063394</c:v>
                </c:pt>
                <c:pt idx="400">
                  <c:v>4.7808627466063394</c:v>
                </c:pt>
                <c:pt idx="401">
                  <c:v>4.7808627466063394</c:v>
                </c:pt>
                <c:pt idx="402">
                  <c:v>4.7808627466063394</c:v>
                </c:pt>
                <c:pt idx="403">
                  <c:v>4.7808627466063394</c:v>
                </c:pt>
                <c:pt idx="404">
                  <c:v>4.7808627466063394</c:v>
                </c:pt>
                <c:pt idx="405">
                  <c:v>4.7808627466063394</c:v>
                </c:pt>
                <c:pt idx="406">
                  <c:v>4.7808627466063394</c:v>
                </c:pt>
                <c:pt idx="407">
                  <c:v>4.7808627466063394</c:v>
                </c:pt>
                <c:pt idx="408">
                  <c:v>4.7808627466063394</c:v>
                </c:pt>
                <c:pt idx="409">
                  <c:v>4.7808627466063394</c:v>
                </c:pt>
                <c:pt idx="410">
                  <c:v>4.7808627466063394</c:v>
                </c:pt>
                <c:pt idx="411">
                  <c:v>4.7808627466063394</c:v>
                </c:pt>
                <c:pt idx="412">
                  <c:v>4.7808627466063394</c:v>
                </c:pt>
                <c:pt idx="413">
                  <c:v>4.7808627466063394</c:v>
                </c:pt>
                <c:pt idx="414">
                  <c:v>4.7808627466063394</c:v>
                </c:pt>
                <c:pt idx="415">
                  <c:v>4.7808627466063394</c:v>
                </c:pt>
                <c:pt idx="416">
                  <c:v>4.7808627466063394</c:v>
                </c:pt>
                <c:pt idx="417">
                  <c:v>4.7808627466063394</c:v>
                </c:pt>
                <c:pt idx="418">
                  <c:v>4.7808627466063394</c:v>
                </c:pt>
                <c:pt idx="419">
                  <c:v>4.7808627466063394</c:v>
                </c:pt>
                <c:pt idx="420">
                  <c:v>4.7808627466063394</c:v>
                </c:pt>
                <c:pt idx="421">
                  <c:v>4.7808627466063394</c:v>
                </c:pt>
                <c:pt idx="422">
                  <c:v>4.7808627466063394</c:v>
                </c:pt>
                <c:pt idx="423">
                  <c:v>4.7808627466063394</c:v>
                </c:pt>
                <c:pt idx="424">
                  <c:v>4.7808627466063394</c:v>
                </c:pt>
                <c:pt idx="425">
                  <c:v>4.7808627466063394</c:v>
                </c:pt>
                <c:pt idx="426">
                  <c:v>4.7808627466063394</c:v>
                </c:pt>
                <c:pt idx="427">
                  <c:v>4.7808627466063394</c:v>
                </c:pt>
                <c:pt idx="428">
                  <c:v>4.7808627466063394</c:v>
                </c:pt>
                <c:pt idx="429">
                  <c:v>4.7808627466063394</c:v>
                </c:pt>
                <c:pt idx="430">
                  <c:v>4.7808627466063394</c:v>
                </c:pt>
                <c:pt idx="431">
                  <c:v>4.7808627466063394</c:v>
                </c:pt>
                <c:pt idx="432">
                  <c:v>4.7808627466063394</c:v>
                </c:pt>
                <c:pt idx="433">
                  <c:v>4.7808627466063394</c:v>
                </c:pt>
                <c:pt idx="434">
                  <c:v>4.7808627466063394</c:v>
                </c:pt>
                <c:pt idx="435">
                  <c:v>4.7808627466063394</c:v>
                </c:pt>
                <c:pt idx="436">
                  <c:v>4.7808627466063394</c:v>
                </c:pt>
                <c:pt idx="437">
                  <c:v>4.7808627466063394</c:v>
                </c:pt>
                <c:pt idx="438">
                  <c:v>4.7808627466063394</c:v>
                </c:pt>
                <c:pt idx="439">
                  <c:v>4.7808627466063394</c:v>
                </c:pt>
                <c:pt idx="440">
                  <c:v>4.7808627466063394</c:v>
                </c:pt>
                <c:pt idx="441">
                  <c:v>4.7808627466063394</c:v>
                </c:pt>
                <c:pt idx="442">
                  <c:v>4.7808627466063394</c:v>
                </c:pt>
                <c:pt idx="443">
                  <c:v>4.7808627466063394</c:v>
                </c:pt>
                <c:pt idx="444">
                  <c:v>4.7808627466063394</c:v>
                </c:pt>
                <c:pt idx="445">
                  <c:v>4.7808627466063394</c:v>
                </c:pt>
                <c:pt idx="446">
                  <c:v>4.7808627466063394</c:v>
                </c:pt>
                <c:pt idx="447">
                  <c:v>4.7808627466063394</c:v>
                </c:pt>
                <c:pt idx="448">
                  <c:v>4.7808627466063394</c:v>
                </c:pt>
                <c:pt idx="449">
                  <c:v>4.7808627466063394</c:v>
                </c:pt>
                <c:pt idx="450">
                  <c:v>4.7808627466063394</c:v>
                </c:pt>
                <c:pt idx="451">
                  <c:v>4.7808627466063394</c:v>
                </c:pt>
                <c:pt idx="452">
                  <c:v>4.7808627466063394</c:v>
                </c:pt>
                <c:pt idx="453">
                  <c:v>4.7808627466063394</c:v>
                </c:pt>
                <c:pt idx="454">
                  <c:v>4.7808627466063394</c:v>
                </c:pt>
                <c:pt idx="455">
                  <c:v>4.7808627466063394</c:v>
                </c:pt>
                <c:pt idx="456">
                  <c:v>4.7808627466063394</c:v>
                </c:pt>
                <c:pt idx="457">
                  <c:v>4.7808627466063394</c:v>
                </c:pt>
                <c:pt idx="458">
                  <c:v>4.7808627466063394</c:v>
                </c:pt>
                <c:pt idx="459">
                  <c:v>4.7808627466063394</c:v>
                </c:pt>
                <c:pt idx="460">
                  <c:v>4.7808627466063394</c:v>
                </c:pt>
                <c:pt idx="461">
                  <c:v>4.7808627466063394</c:v>
                </c:pt>
                <c:pt idx="462">
                  <c:v>4.7808627466063394</c:v>
                </c:pt>
                <c:pt idx="463">
                  <c:v>4.7808627466063394</c:v>
                </c:pt>
                <c:pt idx="464">
                  <c:v>4.7808627466063394</c:v>
                </c:pt>
                <c:pt idx="465">
                  <c:v>4.7808627466063394</c:v>
                </c:pt>
                <c:pt idx="466">
                  <c:v>4.7808627466063394</c:v>
                </c:pt>
                <c:pt idx="467">
                  <c:v>4.7808627466063394</c:v>
                </c:pt>
                <c:pt idx="468">
                  <c:v>4.7808627466063394</c:v>
                </c:pt>
                <c:pt idx="469">
                  <c:v>4.7808627466063394</c:v>
                </c:pt>
                <c:pt idx="470">
                  <c:v>4.7808627466063394</c:v>
                </c:pt>
                <c:pt idx="471">
                  <c:v>4.7808627466063394</c:v>
                </c:pt>
                <c:pt idx="472">
                  <c:v>4.7808627466063394</c:v>
                </c:pt>
                <c:pt idx="473">
                  <c:v>4.7808627466063394</c:v>
                </c:pt>
                <c:pt idx="474">
                  <c:v>4.7808627466063394</c:v>
                </c:pt>
                <c:pt idx="475">
                  <c:v>4.7808627466063394</c:v>
                </c:pt>
                <c:pt idx="476">
                  <c:v>4.7808627466063394</c:v>
                </c:pt>
                <c:pt idx="477">
                  <c:v>4.7808627466063394</c:v>
                </c:pt>
                <c:pt idx="478">
                  <c:v>4.7808627466063394</c:v>
                </c:pt>
                <c:pt idx="479">
                  <c:v>4.7808627466063394</c:v>
                </c:pt>
                <c:pt idx="480">
                  <c:v>4.7808627466063394</c:v>
                </c:pt>
                <c:pt idx="481">
                  <c:v>4.7808627466063394</c:v>
                </c:pt>
                <c:pt idx="482">
                  <c:v>4.7808627466063394</c:v>
                </c:pt>
                <c:pt idx="483">
                  <c:v>4.7808627466063394</c:v>
                </c:pt>
                <c:pt idx="484">
                  <c:v>4.7808627466063394</c:v>
                </c:pt>
                <c:pt idx="485">
                  <c:v>4.7808627466063394</c:v>
                </c:pt>
                <c:pt idx="486">
                  <c:v>4.7808627466063394</c:v>
                </c:pt>
                <c:pt idx="487">
                  <c:v>4.7808627466063394</c:v>
                </c:pt>
                <c:pt idx="488">
                  <c:v>4.7808627466063394</c:v>
                </c:pt>
                <c:pt idx="489">
                  <c:v>4.7808627466063394</c:v>
                </c:pt>
                <c:pt idx="490">
                  <c:v>4.7808627466063394</c:v>
                </c:pt>
                <c:pt idx="491">
                  <c:v>4.7808627466063394</c:v>
                </c:pt>
                <c:pt idx="492">
                  <c:v>4.7808627466063394</c:v>
                </c:pt>
                <c:pt idx="493">
                  <c:v>4.7808627466063394</c:v>
                </c:pt>
                <c:pt idx="494">
                  <c:v>4.7808627466063394</c:v>
                </c:pt>
                <c:pt idx="495">
                  <c:v>4.7808627466063394</c:v>
                </c:pt>
                <c:pt idx="496">
                  <c:v>4.7808627466063394</c:v>
                </c:pt>
                <c:pt idx="497">
                  <c:v>4.7808627466063394</c:v>
                </c:pt>
                <c:pt idx="498">
                  <c:v>4.7808627466063394</c:v>
                </c:pt>
                <c:pt idx="499">
                  <c:v>4.7808627466063394</c:v>
                </c:pt>
                <c:pt idx="500">
                  <c:v>4.7808627466063394</c:v>
                </c:pt>
                <c:pt idx="501">
                  <c:v>4.7808627466063394</c:v>
                </c:pt>
                <c:pt idx="502">
                  <c:v>4.7808627466063394</c:v>
                </c:pt>
                <c:pt idx="503">
                  <c:v>4.7808627466063394</c:v>
                </c:pt>
                <c:pt idx="504">
                  <c:v>4.7808627466063394</c:v>
                </c:pt>
                <c:pt idx="505">
                  <c:v>4.7808627466063394</c:v>
                </c:pt>
                <c:pt idx="506">
                  <c:v>4.7808627466063394</c:v>
                </c:pt>
                <c:pt idx="507">
                  <c:v>4.7808627466063394</c:v>
                </c:pt>
                <c:pt idx="508">
                  <c:v>4.7808627466063394</c:v>
                </c:pt>
                <c:pt idx="509">
                  <c:v>4.7808627466063394</c:v>
                </c:pt>
                <c:pt idx="510">
                  <c:v>4.7808627466063394</c:v>
                </c:pt>
                <c:pt idx="511">
                  <c:v>4.7808627466063394</c:v>
                </c:pt>
                <c:pt idx="512">
                  <c:v>4.7808627466063394</c:v>
                </c:pt>
                <c:pt idx="513">
                  <c:v>4.7808627466063394</c:v>
                </c:pt>
                <c:pt idx="514">
                  <c:v>4.7808627466063394</c:v>
                </c:pt>
                <c:pt idx="515">
                  <c:v>4.7808627466063394</c:v>
                </c:pt>
                <c:pt idx="516">
                  <c:v>4.7808627466063394</c:v>
                </c:pt>
                <c:pt idx="517">
                  <c:v>4.7808627466063394</c:v>
                </c:pt>
                <c:pt idx="518">
                  <c:v>4.7808627466063394</c:v>
                </c:pt>
                <c:pt idx="519">
                  <c:v>4.7808627466063394</c:v>
                </c:pt>
                <c:pt idx="520">
                  <c:v>4.7808627466063394</c:v>
                </c:pt>
                <c:pt idx="521">
                  <c:v>4.7808627466063394</c:v>
                </c:pt>
                <c:pt idx="522">
                  <c:v>4.7808627466063394</c:v>
                </c:pt>
                <c:pt idx="523">
                  <c:v>4.7808627466063394</c:v>
                </c:pt>
                <c:pt idx="524">
                  <c:v>4.7808627466063394</c:v>
                </c:pt>
                <c:pt idx="525">
                  <c:v>4.7808627466063394</c:v>
                </c:pt>
                <c:pt idx="526">
                  <c:v>4.7808627466063394</c:v>
                </c:pt>
                <c:pt idx="527">
                  <c:v>4.7808627466063394</c:v>
                </c:pt>
                <c:pt idx="528">
                  <c:v>4.7808627466063394</c:v>
                </c:pt>
                <c:pt idx="529">
                  <c:v>4.7808627466063394</c:v>
                </c:pt>
                <c:pt idx="530">
                  <c:v>4.7808627466063394</c:v>
                </c:pt>
                <c:pt idx="531">
                  <c:v>4.7808627466063394</c:v>
                </c:pt>
                <c:pt idx="532">
                  <c:v>4.7808627466063394</c:v>
                </c:pt>
                <c:pt idx="533">
                  <c:v>4.7808627466063394</c:v>
                </c:pt>
                <c:pt idx="534">
                  <c:v>4.7808627466063394</c:v>
                </c:pt>
                <c:pt idx="535">
                  <c:v>4.7808627466063394</c:v>
                </c:pt>
                <c:pt idx="536">
                  <c:v>4.7808627466063394</c:v>
                </c:pt>
                <c:pt idx="537">
                  <c:v>4.7808627466063394</c:v>
                </c:pt>
                <c:pt idx="538">
                  <c:v>4.7808627466063394</c:v>
                </c:pt>
                <c:pt idx="539">
                  <c:v>4.7808627466063394</c:v>
                </c:pt>
                <c:pt idx="540">
                  <c:v>4.7808627466063394</c:v>
                </c:pt>
                <c:pt idx="541">
                  <c:v>4.7808627466063394</c:v>
                </c:pt>
                <c:pt idx="542">
                  <c:v>4.7808627466063394</c:v>
                </c:pt>
                <c:pt idx="543">
                  <c:v>4.7808627466063394</c:v>
                </c:pt>
                <c:pt idx="544">
                  <c:v>4.7808627466063394</c:v>
                </c:pt>
                <c:pt idx="545">
                  <c:v>4.7808627466063394</c:v>
                </c:pt>
                <c:pt idx="546">
                  <c:v>4.7808627466063394</c:v>
                </c:pt>
                <c:pt idx="547">
                  <c:v>4.7808627466063394</c:v>
                </c:pt>
                <c:pt idx="548">
                  <c:v>4.7808627466063394</c:v>
                </c:pt>
                <c:pt idx="549">
                  <c:v>4.7808627466063394</c:v>
                </c:pt>
                <c:pt idx="550">
                  <c:v>4.7808627466063394</c:v>
                </c:pt>
                <c:pt idx="551">
                  <c:v>4.7808627466063394</c:v>
                </c:pt>
                <c:pt idx="552">
                  <c:v>4.7808627466063394</c:v>
                </c:pt>
                <c:pt idx="553">
                  <c:v>4.7808627466063394</c:v>
                </c:pt>
                <c:pt idx="554">
                  <c:v>4.7808627466063394</c:v>
                </c:pt>
                <c:pt idx="555">
                  <c:v>4.7808627466063394</c:v>
                </c:pt>
                <c:pt idx="556">
                  <c:v>4.7808627466063394</c:v>
                </c:pt>
                <c:pt idx="557">
                  <c:v>4.7808627466063394</c:v>
                </c:pt>
                <c:pt idx="558">
                  <c:v>4.7808627466063394</c:v>
                </c:pt>
                <c:pt idx="559">
                  <c:v>4.7808627466063394</c:v>
                </c:pt>
                <c:pt idx="560">
                  <c:v>4.7808627466063394</c:v>
                </c:pt>
                <c:pt idx="561">
                  <c:v>4.7808627466063394</c:v>
                </c:pt>
                <c:pt idx="562">
                  <c:v>4.7808627466063394</c:v>
                </c:pt>
                <c:pt idx="563">
                  <c:v>4.7808627466063394</c:v>
                </c:pt>
                <c:pt idx="564">
                  <c:v>4.7808627466063394</c:v>
                </c:pt>
                <c:pt idx="565">
                  <c:v>4.7808627466063394</c:v>
                </c:pt>
                <c:pt idx="566">
                  <c:v>4.7808627466063394</c:v>
                </c:pt>
                <c:pt idx="567">
                  <c:v>4.7808627466063394</c:v>
                </c:pt>
                <c:pt idx="568">
                  <c:v>4.7808627466063394</c:v>
                </c:pt>
                <c:pt idx="569">
                  <c:v>4.7808627466063394</c:v>
                </c:pt>
                <c:pt idx="570">
                  <c:v>4.7808627466063394</c:v>
                </c:pt>
                <c:pt idx="571">
                  <c:v>4.7808627466063394</c:v>
                </c:pt>
                <c:pt idx="572">
                  <c:v>4.7808627466063394</c:v>
                </c:pt>
                <c:pt idx="573">
                  <c:v>4.7808627466063394</c:v>
                </c:pt>
                <c:pt idx="574">
                  <c:v>4.7808627466063394</c:v>
                </c:pt>
                <c:pt idx="575">
                  <c:v>4.7808627466063394</c:v>
                </c:pt>
                <c:pt idx="576">
                  <c:v>4.7808627466063394</c:v>
                </c:pt>
                <c:pt idx="577">
                  <c:v>4.7808627466063394</c:v>
                </c:pt>
                <c:pt idx="578">
                  <c:v>4.7808627466063394</c:v>
                </c:pt>
                <c:pt idx="579">
                  <c:v>4.7808627466063394</c:v>
                </c:pt>
                <c:pt idx="580">
                  <c:v>4.7808627466063394</c:v>
                </c:pt>
                <c:pt idx="581">
                  <c:v>4.7808627466063394</c:v>
                </c:pt>
                <c:pt idx="582">
                  <c:v>4.7808627466063394</c:v>
                </c:pt>
                <c:pt idx="583">
                  <c:v>4.7808627466063394</c:v>
                </c:pt>
                <c:pt idx="584">
                  <c:v>4.7808627466063394</c:v>
                </c:pt>
                <c:pt idx="585">
                  <c:v>4.7808627466063394</c:v>
                </c:pt>
                <c:pt idx="586">
                  <c:v>4.7808627466063394</c:v>
                </c:pt>
                <c:pt idx="587">
                  <c:v>4.7808627466063394</c:v>
                </c:pt>
                <c:pt idx="588">
                  <c:v>4.7808627466063394</c:v>
                </c:pt>
                <c:pt idx="589">
                  <c:v>4.7808627466063394</c:v>
                </c:pt>
                <c:pt idx="590">
                  <c:v>4.7808627466063394</c:v>
                </c:pt>
                <c:pt idx="591">
                  <c:v>4.7808627466063394</c:v>
                </c:pt>
                <c:pt idx="592">
                  <c:v>4.7808627466063394</c:v>
                </c:pt>
                <c:pt idx="593">
                  <c:v>4.7808627466063394</c:v>
                </c:pt>
                <c:pt idx="594">
                  <c:v>4.7808627466063394</c:v>
                </c:pt>
                <c:pt idx="595">
                  <c:v>4.7808627466063394</c:v>
                </c:pt>
                <c:pt idx="596">
                  <c:v>4.7808627466063394</c:v>
                </c:pt>
                <c:pt idx="597">
                  <c:v>4.7808627466063394</c:v>
                </c:pt>
                <c:pt idx="598">
                  <c:v>4.7808627466063394</c:v>
                </c:pt>
                <c:pt idx="599">
                  <c:v>4.7808627466063394</c:v>
                </c:pt>
                <c:pt idx="600">
                  <c:v>4.7808627466063394</c:v>
                </c:pt>
                <c:pt idx="601">
                  <c:v>4.7808627466063394</c:v>
                </c:pt>
                <c:pt idx="602">
                  <c:v>4.7808627466063394</c:v>
                </c:pt>
                <c:pt idx="603">
                  <c:v>4.7808627466063394</c:v>
                </c:pt>
                <c:pt idx="604">
                  <c:v>4.7808627466063394</c:v>
                </c:pt>
                <c:pt idx="605">
                  <c:v>4.7808627466063394</c:v>
                </c:pt>
                <c:pt idx="606">
                  <c:v>4.7808627466063394</c:v>
                </c:pt>
                <c:pt idx="607">
                  <c:v>4.7808627466063394</c:v>
                </c:pt>
                <c:pt idx="608">
                  <c:v>4.7808627466063394</c:v>
                </c:pt>
                <c:pt idx="609">
                  <c:v>4.7808627466063394</c:v>
                </c:pt>
                <c:pt idx="610">
                  <c:v>4.7808627466063394</c:v>
                </c:pt>
                <c:pt idx="611">
                  <c:v>4.7808627466063394</c:v>
                </c:pt>
                <c:pt idx="612">
                  <c:v>4.7808627466063394</c:v>
                </c:pt>
                <c:pt idx="613">
                  <c:v>4.7808627466063394</c:v>
                </c:pt>
                <c:pt idx="614">
                  <c:v>4.7808627466063394</c:v>
                </c:pt>
                <c:pt idx="615">
                  <c:v>4.7808627466063394</c:v>
                </c:pt>
                <c:pt idx="616">
                  <c:v>4.7808627466063394</c:v>
                </c:pt>
                <c:pt idx="617">
                  <c:v>4.7808627466063394</c:v>
                </c:pt>
                <c:pt idx="618">
                  <c:v>4.7808627466063394</c:v>
                </c:pt>
                <c:pt idx="619">
                  <c:v>4.7808627466063394</c:v>
                </c:pt>
                <c:pt idx="620">
                  <c:v>4.7808627466063394</c:v>
                </c:pt>
                <c:pt idx="621">
                  <c:v>4.7808627466063394</c:v>
                </c:pt>
                <c:pt idx="622">
                  <c:v>4.7808627466063394</c:v>
                </c:pt>
                <c:pt idx="623">
                  <c:v>4.7808627466063394</c:v>
                </c:pt>
                <c:pt idx="624">
                  <c:v>4.7808627466063394</c:v>
                </c:pt>
                <c:pt idx="625">
                  <c:v>4.7808627466063394</c:v>
                </c:pt>
                <c:pt idx="626">
                  <c:v>4.7808627466063394</c:v>
                </c:pt>
                <c:pt idx="627">
                  <c:v>4.7808627466063394</c:v>
                </c:pt>
                <c:pt idx="628">
                  <c:v>4.7808627466063394</c:v>
                </c:pt>
                <c:pt idx="629">
                  <c:v>4.7808627466063394</c:v>
                </c:pt>
                <c:pt idx="630">
                  <c:v>4.7808627466063394</c:v>
                </c:pt>
                <c:pt idx="631">
                  <c:v>4.7808627466063394</c:v>
                </c:pt>
                <c:pt idx="632">
                  <c:v>4.7808627466063394</c:v>
                </c:pt>
                <c:pt idx="633">
                  <c:v>4.7808627466063394</c:v>
                </c:pt>
                <c:pt idx="634">
                  <c:v>4.7808627466063394</c:v>
                </c:pt>
                <c:pt idx="635">
                  <c:v>4.7808627466063394</c:v>
                </c:pt>
                <c:pt idx="636">
                  <c:v>4.7808627466063394</c:v>
                </c:pt>
                <c:pt idx="637">
                  <c:v>4.7808627466063394</c:v>
                </c:pt>
                <c:pt idx="638">
                  <c:v>4.7808627466063394</c:v>
                </c:pt>
                <c:pt idx="639">
                  <c:v>4.7808627466063394</c:v>
                </c:pt>
                <c:pt idx="640">
                  <c:v>4.7808627466063394</c:v>
                </c:pt>
                <c:pt idx="641">
                  <c:v>4.7808627466063394</c:v>
                </c:pt>
                <c:pt idx="642">
                  <c:v>4.7808627466063394</c:v>
                </c:pt>
                <c:pt idx="643">
                  <c:v>4.7808627466063394</c:v>
                </c:pt>
                <c:pt idx="644">
                  <c:v>4.7808627466063394</c:v>
                </c:pt>
                <c:pt idx="645">
                  <c:v>4.7808627466063394</c:v>
                </c:pt>
                <c:pt idx="646">
                  <c:v>4.7808627466063394</c:v>
                </c:pt>
                <c:pt idx="647">
                  <c:v>4.7808627466063394</c:v>
                </c:pt>
                <c:pt idx="648">
                  <c:v>4.7808627466063394</c:v>
                </c:pt>
                <c:pt idx="649">
                  <c:v>4.7808627466063394</c:v>
                </c:pt>
                <c:pt idx="650">
                  <c:v>4.7808627466063394</c:v>
                </c:pt>
                <c:pt idx="651">
                  <c:v>4.7808627466063394</c:v>
                </c:pt>
                <c:pt idx="652">
                  <c:v>4.7808627466063394</c:v>
                </c:pt>
                <c:pt idx="653">
                  <c:v>4.7808627466063394</c:v>
                </c:pt>
                <c:pt idx="654">
                  <c:v>4.7808627466063394</c:v>
                </c:pt>
                <c:pt idx="655">
                  <c:v>4.7808627466063394</c:v>
                </c:pt>
                <c:pt idx="656">
                  <c:v>4.7808627466063394</c:v>
                </c:pt>
                <c:pt idx="657">
                  <c:v>4.7808627466063394</c:v>
                </c:pt>
                <c:pt idx="658">
                  <c:v>4.7808627466063394</c:v>
                </c:pt>
                <c:pt idx="659">
                  <c:v>4.7808627466063394</c:v>
                </c:pt>
                <c:pt idx="660">
                  <c:v>4.7808627466063394</c:v>
                </c:pt>
                <c:pt idx="661">
                  <c:v>4.7808627466063394</c:v>
                </c:pt>
                <c:pt idx="662">
                  <c:v>4.7808627466063394</c:v>
                </c:pt>
                <c:pt idx="663">
                  <c:v>4.7808627466063394</c:v>
                </c:pt>
                <c:pt idx="664">
                  <c:v>4.7808627466063394</c:v>
                </c:pt>
                <c:pt idx="665">
                  <c:v>4.7808627466063394</c:v>
                </c:pt>
                <c:pt idx="666">
                  <c:v>4.7808627466063394</c:v>
                </c:pt>
                <c:pt idx="667">
                  <c:v>4.7808627466063394</c:v>
                </c:pt>
                <c:pt idx="668">
                  <c:v>4.7808627466063394</c:v>
                </c:pt>
                <c:pt idx="669">
                  <c:v>4.7808627466063394</c:v>
                </c:pt>
                <c:pt idx="670">
                  <c:v>4.7808627466063394</c:v>
                </c:pt>
                <c:pt idx="671">
                  <c:v>4.7808627466063394</c:v>
                </c:pt>
                <c:pt idx="672">
                  <c:v>4.7808627466063394</c:v>
                </c:pt>
                <c:pt idx="673">
                  <c:v>4.7808627466063394</c:v>
                </c:pt>
                <c:pt idx="674">
                  <c:v>4.7808627466063394</c:v>
                </c:pt>
                <c:pt idx="675">
                  <c:v>4.7808627466063394</c:v>
                </c:pt>
                <c:pt idx="676">
                  <c:v>4.7808627466063394</c:v>
                </c:pt>
                <c:pt idx="677">
                  <c:v>4.7808627466063394</c:v>
                </c:pt>
                <c:pt idx="678">
                  <c:v>4.7808627466063394</c:v>
                </c:pt>
                <c:pt idx="679">
                  <c:v>4.7808627466063394</c:v>
                </c:pt>
                <c:pt idx="680">
                  <c:v>4.7808627466063394</c:v>
                </c:pt>
                <c:pt idx="681">
                  <c:v>4.7808627466063394</c:v>
                </c:pt>
                <c:pt idx="682">
                  <c:v>4.7808627466063394</c:v>
                </c:pt>
                <c:pt idx="683">
                  <c:v>4.7808627466063394</c:v>
                </c:pt>
                <c:pt idx="684">
                  <c:v>4.7808627466063394</c:v>
                </c:pt>
                <c:pt idx="685">
                  <c:v>4.7808627466063394</c:v>
                </c:pt>
                <c:pt idx="686">
                  <c:v>4.7808627466063394</c:v>
                </c:pt>
                <c:pt idx="687">
                  <c:v>4.7808627466063394</c:v>
                </c:pt>
                <c:pt idx="688">
                  <c:v>4.7808627466063394</c:v>
                </c:pt>
                <c:pt idx="689">
                  <c:v>4.7808627466063394</c:v>
                </c:pt>
                <c:pt idx="690">
                  <c:v>4.7808627466063394</c:v>
                </c:pt>
                <c:pt idx="691">
                  <c:v>4.7808627466063394</c:v>
                </c:pt>
                <c:pt idx="692">
                  <c:v>4.7808627466063394</c:v>
                </c:pt>
                <c:pt idx="693">
                  <c:v>4.7808627466063394</c:v>
                </c:pt>
                <c:pt idx="694">
                  <c:v>4.7808627466063394</c:v>
                </c:pt>
                <c:pt idx="695">
                  <c:v>4.7808627466063394</c:v>
                </c:pt>
                <c:pt idx="696">
                  <c:v>4.7808627466063394</c:v>
                </c:pt>
                <c:pt idx="697">
                  <c:v>4.7808627466063394</c:v>
                </c:pt>
                <c:pt idx="698">
                  <c:v>4.7808627466063394</c:v>
                </c:pt>
                <c:pt idx="699">
                  <c:v>4.7808627466063394</c:v>
                </c:pt>
                <c:pt idx="700">
                  <c:v>4.7808627466063394</c:v>
                </c:pt>
                <c:pt idx="701">
                  <c:v>4.7808627466063394</c:v>
                </c:pt>
                <c:pt idx="702">
                  <c:v>4.7808627466063394</c:v>
                </c:pt>
                <c:pt idx="703">
                  <c:v>4.7808627466063394</c:v>
                </c:pt>
                <c:pt idx="704">
                  <c:v>4.7808627466063394</c:v>
                </c:pt>
                <c:pt idx="705">
                  <c:v>4.7808627466063394</c:v>
                </c:pt>
                <c:pt idx="706">
                  <c:v>4.7808627466063394</c:v>
                </c:pt>
                <c:pt idx="707">
                  <c:v>4.7808627466063394</c:v>
                </c:pt>
                <c:pt idx="708">
                  <c:v>4.7808627466063394</c:v>
                </c:pt>
                <c:pt idx="709">
                  <c:v>4.7808627466063394</c:v>
                </c:pt>
                <c:pt idx="710">
                  <c:v>4.7808627466063394</c:v>
                </c:pt>
                <c:pt idx="711">
                  <c:v>4.7808627466063394</c:v>
                </c:pt>
                <c:pt idx="712">
                  <c:v>4.7808627466063394</c:v>
                </c:pt>
                <c:pt idx="713">
                  <c:v>4.7808627466063394</c:v>
                </c:pt>
                <c:pt idx="714">
                  <c:v>4.7808627466063394</c:v>
                </c:pt>
                <c:pt idx="715">
                  <c:v>4.7808627466063394</c:v>
                </c:pt>
                <c:pt idx="716">
                  <c:v>4.7808627466063394</c:v>
                </c:pt>
                <c:pt idx="717">
                  <c:v>4.7808627466063394</c:v>
                </c:pt>
                <c:pt idx="718">
                  <c:v>4.7808627466063394</c:v>
                </c:pt>
                <c:pt idx="719">
                  <c:v>4.7808627466063394</c:v>
                </c:pt>
                <c:pt idx="720">
                  <c:v>4.7808627466063394</c:v>
                </c:pt>
                <c:pt idx="721">
                  <c:v>4.7808627466063394</c:v>
                </c:pt>
                <c:pt idx="722">
                  <c:v>4.7808627466063394</c:v>
                </c:pt>
                <c:pt idx="723">
                  <c:v>4.7808627466063394</c:v>
                </c:pt>
                <c:pt idx="724">
                  <c:v>4.7808627466063394</c:v>
                </c:pt>
                <c:pt idx="725">
                  <c:v>4.7808627466063394</c:v>
                </c:pt>
                <c:pt idx="726">
                  <c:v>4.7808627466063394</c:v>
                </c:pt>
                <c:pt idx="727">
                  <c:v>4.7808627466063394</c:v>
                </c:pt>
                <c:pt idx="728">
                  <c:v>4.7808627466063394</c:v>
                </c:pt>
                <c:pt idx="729">
                  <c:v>4.7808627466063394</c:v>
                </c:pt>
                <c:pt idx="730">
                  <c:v>4.7808627466063394</c:v>
                </c:pt>
                <c:pt idx="731">
                  <c:v>4.7808627466063394</c:v>
                </c:pt>
                <c:pt idx="732">
                  <c:v>4.7808627466063394</c:v>
                </c:pt>
                <c:pt idx="733">
                  <c:v>4.7808627466063394</c:v>
                </c:pt>
                <c:pt idx="734">
                  <c:v>4.7808627466063394</c:v>
                </c:pt>
                <c:pt idx="735">
                  <c:v>4.7808627466063394</c:v>
                </c:pt>
                <c:pt idx="736">
                  <c:v>4.7808627466063394</c:v>
                </c:pt>
                <c:pt idx="737">
                  <c:v>4.7808627466063394</c:v>
                </c:pt>
                <c:pt idx="738">
                  <c:v>4.7808627466063394</c:v>
                </c:pt>
                <c:pt idx="739">
                  <c:v>4.7808627466063394</c:v>
                </c:pt>
                <c:pt idx="740">
                  <c:v>4.7808627466063394</c:v>
                </c:pt>
                <c:pt idx="741">
                  <c:v>4.7808627466063394</c:v>
                </c:pt>
                <c:pt idx="742">
                  <c:v>4.7808627466063394</c:v>
                </c:pt>
                <c:pt idx="743">
                  <c:v>4.7808627466063394</c:v>
                </c:pt>
                <c:pt idx="744">
                  <c:v>4.7808627466063394</c:v>
                </c:pt>
                <c:pt idx="745">
                  <c:v>4.7808627466063394</c:v>
                </c:pt>
                <c:pt idx="746">
                  <c:v>4.7808627466063394</c:v>
                </c:pt>
                <c:pt idx="747">
                  <c:v>4.7808627466063394</c:v>
                </c:pt>
                <c:pt idx="748">
                  <c:v>4.7808627466063394</c:v>
                </c:pt>
                <c:pt idx="749">
                  <c:v>4.7808627466063394</c:v>
                </c:pt>
                <c:pt idx="750">
                  <c:v>4.7808627466063394</c:v>
                </c:pt>
                <c:pt idx="751">
                  <c:v>4.7808627466063394</c:v>
                </c:pt>
                <c:pt idx="752">
                  <c:v>4.7808627466063394</c:v>
                </c:pt>
                <c:pt idx="753">
                  <c:v>4.7808627466063394</c:v>
                </c:pt>
                <c:pt idx="754">
                  <c:v>4.7808627466063394</c:v>
                </c:pt>
                <c:pt idx="755">
                  <c:v>4.7808627466063394</c:v>
                </c:pt>
                <c:pt idx="756">
                  <c:v>4.7808627466063394</c:v>
                </c:pt>
                <c:pt idx="757">
                  <c:v>4.7808627466063394</c:v>
                </c:pt>
                <c:pt idx="758">
                  <c:v>4.7808627466063394</c:v>
                </c:pt>
                <c:pt idx="759">
                  <c:v>4.7808627466063394</c:v>
                </c:pt>
                <c:pt idx="760">
                  <c:v>4.7808627466063394</c:v>
                </c:pt>
                <c:pt idx="761">
                  <c:v>4.7808627466063394</c:v>
                </c:pt>
                <c:pt idx="762">
                  <c:v>4.7808627466063394</c:v>
                </c:pt>
                <c:pt idx="763">
                  <c:v>4.7808627466063394</c:v>
                </c:pt>
                <c:pt idx="764">
                  <c:v>4.7808627466063394</c:v>
                </c:pt>
                <c:pt idx="765">
                  <c:v>4.7808627466063394</c:v>
                </c:pt>
                <c:pt idx="766">
                  <c:v>4.7808627466063394</c:v>
                </c:pt>
                <c:pt idx="767">
                  <c:v>4.7808627466063394</c:v>
                </c:pt>
                <c:pt idx="768">
                  <c:v>4.7808627466063394</c:v>
                </c:pt>
                <c:pt idx="769">
                  <c:v>4.7808627466063394</c:v>
                </c:pt>
                <c:pt idx="770">
                  <c:v>4.7808627466063394</c:v>
                </c:pt>
                <c:pt idx="771">
                  <c:v>4.7808627466063394</c:v>
                </c:pt>
                <c:pt idx="772">
                  <c:v>4.7808627466063394</c:v>
                </c:pt>
                <c:pt idx="773">
                  <c:v>4.7808627466063394</c:v>
                </c:pt>
                <c:pt idx="774">
                  <c:v>4.7808627466063394</c:v>
                </c:pt>
                <c:pt idx="775">
                  <c:v>4.7808627466063394</c:v>
                </c:pt>
                <c:pt idx="776">
                  <c:v>4.7808627466063394</c:v>
                </c:pt>
                <c:pt idx="777">
                  <c:v>4.7808627466063394</c:v>
                </c:pt>
                <c:pt idx="778">
                  <c:v>4.7808627466063394</c:v>
                </c:pt>
                <c:pt idx="779">
                  <c:v>4.7808627466063394</c:v>
                </c:pt>
                <c:pt idx="780">
                  <c:v>4.7808627466063394</c:v>
                </c:pt>
                <c:pt idx="781">
                  <c:v>4.7808627466063394</c:v>
                </c:pt>
                <c:pt idx="782">
                  <c:v>4.7808627466063394</c:v>
                </c:pt>
                <c:pt idx="783">
                  <c:v>4.7808627466063394</c:v>
                </c:pt>
                <c:pt idx="784">
                  <c:v>4.7808627466063394</c:v>
                </c:pt>
                <c:pt idx="785">
                  <c:v>4.7808627466063394</c:v>
                </c:pt>
                <c:pt idx="786">
                  <c:v>4.7808627466063394</c:v>
                </c:pt>
                <c:pt idx="787">
                  <c:v>4.7808627466063394</c:v>
                </c:pt>
                <c:pt idx="788">
                  <c:v>4.7808627466063394</c:v>
                </c:pt>
                <c:pt idx="789">
                  <c:v>4.7808627466063394</c:v>
                </c:pt>
                <c:pt idx="790">
                  <c:v>4.7808627466063394</c:v>
                </c:pt>
                <c:pt idx="791">
                  <c:v>4.7808627466063394</c:v>
                </c:pt>
                <c:pt idx="792">
                  <c:v>4.7808627466063394</c:v>
                </c:pt>
                <c:pt idx="793">
                  <c:v>4.7808627466063394</c:v>
                </c:pt>
                <c:pt idx="794">
                  <c:v>4.7808627466063394</c:v>
                </c:pt>
                <c:pt idx="795">
                  <c:v>4.7808627466063394</c:v>
                </c:pt>
                <c:pt idx="796">
                  <c:v>4.7808627466063394</c:v>
                </c:pt>
                <c:pt idx="797">
                  <c:v>4.7808627466063394</c:v>
                </c:pt>
                <c:pt idx="798">
                  <c:v>4.7808627466063394</c:v>
                </c:pt>
                <c:pt idx="799">
                  <c:v>4.7808627466063394</c:v>
                </c:pt>
                <c:pt idx="800">
                  <c:v>4.7808627466063394</c:v>
                </c:pt>
                <c:pt idx="801">
                  <c:v>4.7808627466063394</c:v>
                </c:pt>
                <c:pt idx="802">
                  <c:v>4.7808627466063394</c:v>
                </c:pt>
                <c:pt idx="803">
                  <c:v>4.7808627466063394</c:v>
                </c:pt>
                <c:pt idx="804">
                  <c:v>4.7808627466063394</c:v>
                </c:pt>
                <c:pt idx="805">
                  <c:v>4.7808627466063394</c:v>
                </c:pt>
                <c:pt idx="806">
                  <c:v>4.7808627466063394</c:v>
                </c:pt>
                <c:pt idx="807">
                  <c:v>4.7808627466063394</c:v>
                </c:pt>
                <c:pt idx="808">
                  <c:v>4.7808627466063394</c:v>
                </c:pt>
                <c:pt idx="809">
                  <c:v>4.7808627466063394</c:v>
                </c:pt>
                <c:pt idx="810">
                  <c:v>4.7808627466063394</c:v>
                </c:pt>
                <c:pt idx="811">
                  <c:v>4.7808627466063394</c:v>
                </c:pt>
                <c:pt idx="812">
                  <c:v>4.7808627466063394</c:v>
                </c:pt>
                <c:pt idx="813">
                  <c:v>4.7808627466063394</c:v>
                </c:pt>
                <c:pt idx="814">
                  <c:v>4.7808627466063394</c:v>
                </c:pt>
                <c:pt idx="815">
                  <c:v>4.7808627466063394</c:v>
                </c:pt>
                <c:pt idx="816">
                  <c:v>4.7808627466063394</c:v>
                </c:pt>
                <c:pt idx="817">
                  <c:v>4.7808627466063394</c:v>
                </c:pt>
                <c:pt idx="818">
                  <c:v>4.7808627466063394</c:v>
                </c:pt>
                <c:pt idx="819">
                  <c:v>4.7808627466063394</c:v>
                </c:pt>
                <c:pt idx="820">
                  <c:v>4.7808627466063394</c:v>
                </c:pt>
                <c:pt idx="821">
                  <c:v>4.7808627466063394</c:v>
                </c:pt>
                <c:pt idx="822">
                  <c:v>4.7808627466063394</c:v>
                </c:pt>
                <c:pt idx="823">
                  <c:v>4.7808627466063394</c:v>
                </c:pt>
                <c:pt idx="824">
                  <c:v>4.7808627466063394</c:v>
                </c:pt>
                <c:pt idx="825">
                  <c:v>4.7808627466063394</c:v>
                </c:pt>
                <c:pt idx="826">
                  <c:v>4.7808627466063394</c:v>
                </c:pt>
                <c:pt idx="827">
                  <c:v>4.7808627466063394</c:v>
                </c:pt>
                <c:pt idx="828">
                  <c:v>4.7808627466063394</c:v>
                </c:pt>
                <c:pt idx="829">
                  <c:v>4.7808627466063394</c:v>
                </c:pt>
                <c:pt idx="830">
                  <c:v>4.7808627466063394</c:v>
                </c:pt>
                <c:pt idx="831">
                  <c:v>4.7808627466063394</c:v>
                </c:pt>
                <c:pt idx="832">
                  <c:v>4.7808627466063394</c:v>
                </c:pt>
                <c:pt idx="833">
                  <c:v>4.7808627466063394</c:v>
                </c:pt>
                <c:pt idx="834">
                  <c:v>4.7808627466063394</c:v>
                </c:pt>
                <c:pt idx="835">
                  <c:v>4.7808627466063394</c:v>
                </c:pt>
                <c:pt idx="836">
                  <c:v>4.7808627466063394</c:v>
                </c:pt>
                <c:pt idx="837">
                  <c:v>4.7808627466063394</c:v>
                </c:pt>
                <c:pt idx="838">
                  <c:v>4.7808627466063394</c:v>
                </c:pt>
                <c:pt idx="839">
                  <c:v>4.7808627466063394</c:v>
                </c:pt>
                <c:pt idx="840">
                  <c:v>4.7808627466063394</c:v>
                </c:pt>
                <c:pt idx="841">
                  <c:v>4.7808627466063394</c:v>
                </c:pt>
                <c:pt idx="842">
                  <c:v>4.7808627466063394</c:v>
                </c:pt>
                <c:pt idx="843">
                  <c:v>4.7808627466063394</c:v>
                </c:pt>
                <c:pt idx="844">
                  <c:v>4.7808627466063394</c:v>
                </c:pt>
                <c:pt idx="845">
                  <c:v>4.7808627466063394</c:v>
                </c:pt>
                <c:pt idx="846">
                  <c:v>4.7808627466063394</c:v>
                </c:pt>
                <c:pt idx="847">
                  <c:v>4.7808627466063394</c:v>
                </c:pt>
                <c:pt idx="848">
                  <c:v>4.7808627466063394</c:v>
                </c:pt>
                <c:pt idx="849">
                  <c:v>4.7808627466063394</c:v>
                </c:pt>
                <c:pt idx="850">
                  <c:v>4.7808627466063394</c:v>
                </c:pt>
                <c:pt idx="851">
                  <c:v>4.7808627466063394</c:v>
                </c:pt>
                <c:pt idx="852">
                  <c:v>4.7808627466063394</c:v>
                </c:pt>
                <c:pt idx="853">
                  <c:v>4.7808627466063394</c:v>
                </c:pt>
                <c:pt idx="854">
                  <c:v>4.7808627466063394</c:v>
                </c:pt>
                <c:pt idx="855">
                  <c:v>4.7808627466063394</c:v>
                </c:pt>
                <c:pt idx="856">
                  <c:v>4.7808627466063394</c:v>
                </c:pt>
                <c:pt idx="857">
                  <c:v>4.7808627466063394</c:v>
                </c:pt>
                <c:pt idx="858">
                  <c:v>4.7808627466063394</c:v>
                </c:pt>
                <c:pt idx="859">
                  <c:v>4.7808627466063394</c:v>
                </c:pt>
                <c:pt idx="860">
                  <c:v>4.7808627466063394</c:v>
                </c:pt>
                <c:pt idx="861">
                  <c:v>4.7808627466063394</c:v>
                </c:pt>
                <c:pt idx="862">
                  <c:v>4.7808627466063394</c:v>
                </c:pt>
                <c:pt idx="863">
                  <c:v>4.7808627466063394</c:v>
                </c:pt>
                <c:pt idx="864">
                  <c:v>4.7808627466063394</c:v>
                </c:pt>
                <c:pt idx="865">
                  <c:v>4.7808627466063394</c:v>
                </c:pt>
                <c:pt idx="866">
                  <c:v>4.7808627466063394</c:v>
                </c:pt>
                <c:pt idx="867">
                  <c:v>4.7808627466063394</c:v>
                </c:pt>
                <c:pt idx="868">
                  <c:v>4.7808627466063394</c:v>
                </c:pt>
                <c:pt idx="869">
                  <c:v>4.7808627466063394</c:v>
                </c:pt>
                <c:pt idx="870">
                  <c:v>4.7808627466063394</c:v>
                </c:pt>
                <c:pt idx="871">
                  <c:v>4.7808627466063394</c:v>
                </c:pt>
                <c:pt idx="872">
                  <c:v>4.7808627466063394</c:v>
                </c:pt>
                <c:pt idx="873">
                  <c:v>4.7808627466063394</c:v>
                </c:pt>
                <c:pt idx="874">
                  <c:v>4.7808627466063394</c:v>
                </c:pt>
                <c:pt idx="875">
                  <c:v>4.7808627466063394</c:v>
                </c:pt>
                <c:pt idx="876">
                  <c:v>4.7808627466063394</c:v>
                </c:pt>
                <c:pt idx="877">
                  <c:v>4.7808627466063394</c:v>
                </c:pt>
                <c:pt idx="878">
                  <c:v>4.7808627466063394</c:v>
                </c:pt>
                <c:pt idx="879">
                  <c:v>4.7808627466063394</c:v>
                </c:pt>
                <c:pt idx="880">
                  <c:v>4.7808627466063394</c:v>
                </c:pt>
                <c:pt idx="881">
                  <c:v>4.7808627466063394</c:v>
                </c:pt>
                <c:pt idx="882">
                  <c:v>4.7808627466063394</c:v>
                </c:pt>
                <c:pt idx="883">
                  <c:v>4.7808627466063394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FB5-4999-A3C9-26B2EB71E1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9977040"/>
        <c:axId val="359971464"/>
      </c:lineChart>
      <c:catAx>
        <c:axId val="359977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1464"/>
        <c:crosses val="autoZero"/>
        <c:auto val="1"/>
        <c:lblAlgn val="ctr"/>
        <c:lblOffset val="100"/>
        <c:noMultiLvlLbl val="1"/>
      </c:catAx>
      <c:valAx>
        <c:axId val="359971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(RM)</a:t>
                </a:r>
              </a:p>
            </c:rich>
          </c:tx>
          <c:layout>
            <c:manualLayout>
              <c:xMode val="edge"/>
              <c:yMode val="edge"/>
              <c:x val="3.0547516638954161E-2"/>
              <c:y val="2.072304839924310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7040"/>
        <c:crosses val="autoZero"/>
        <c:crossBetween val="between"/>
      </c:valAx>
      <c:valAx>
        <c:axId val="348350392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343832"/>
        <c:crosses val="max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0.95648394735998332"/>
                <c:y val="1.8211676876970812E-2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900" b="1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n-MY"/>
                    <a:t>Voume(mil)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catAx>
        <c:axId val="348343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48350392"/>
        <c:crosses val="autoZero"/>
        <c:auto val="1"/>
        <c:lblAlgn val="ctr"/>
        <c:lblOffset val="100"/>
        <c:noMultiLvlLbl val="1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EBITDA Margin to Revenue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EBITDA</c:v>
          </c:tx>
          <c:spPr>
            <a:solidFill>
              <a:srgbClr val="1515F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7777777777777779E-3"/>
                  <c:y val="1.8518518518518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BB9-4355-A763-B8E3DB295A7B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DBB9-4355-A763-B8E3DB295A7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(2017)'!$C$49:$G$49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(2017)'!$C$81:$G$81</c:f>
              <c:numCache>
                <c:formatCode>0.0%</c:formatCode>
                <c:ptCount val="5"/>
                <c:pt idx="0">
                  <c:v>0.2957405614714424</c:v>
                </c:pt>
                <c:pt idx="1">
                  <c:v>0.27919884169884168</c:v>
                </c:pt>
                <c:pt idx="2">
                  <c:v>0.26091464117037205</c:v>
                </c:pt>
                <c:pt idx="3">
                  <c:v>0.37420938355517797</c:v>
                </c:pt>
                <c:pt idx="4">
                  <c:v>0.25454545454545452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B9-4355-A763-B8E3DB295A7B}"/>
            </c:ext>
          </c:extLst>
        </c:ser>
        <c:ser>
          <c:idx val="1"/>
          <c:order val="1"/>
          <c:tx>
            <c:v>EBITDA (w/o Other Income)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8.3333333333332829E-3"/>
                  <c:y val="2.3148148148148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BB9-4355-A763-B8E3DB295A7B}"/>
                </c:ext>
              </c:extLst>
            </c:dLbl>
            <c:dLbl>
              <c:idx val="2"/>
              <c:layout>
                <c:manualLayout>
                  <c:x val="5.5555555555555558E-3"/>
                  <c:y val="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BB9-4355-A763-B8E3DB295A7B}"/>
                </c:ext>
              </c:extLst>
            </c:dLbl>
            <c:dLbl>
              <c:idx val="3"/>
              <c:layout>
                <c:manualLayout>
                  <c:x val="8.3333333333333332E-3"/>
                  <c:y val="1.388888888888888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BB9-4355-A763-B8E3DB295A7B}"/>
                </c:ext>
              </c:extLst>
            </c:dLbl>
            <c:dLbl>
              <c:idx val="4"/>
              <c:layout>
                <c:manualLayout>
                  <c:x val="8.3333333333332309E-3"/>
                  <c:y val="1.8518518518518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BB9-4355-A763-B8E3DB295A7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(2017)'!$C$49:$G$49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(2017)'!$I$81:$M$81</c:f>
              <c:numCache>
                <c:formatCode>0.0%</c:formatCode>
                <c:ptCount val="5"/>
                <c:pt idx="0">
                  <c:v>0.30115273775216139</c:v>
                </c:pt>
                <c:pt idx="1">
                  <c:v>0.27403086644792807</c:v>
                </c:pt>
                <c:pt idx="2">
                  <c:v>0.2358265840876608</c:v>
                </c:pt>
                <c:pt idx="3">
                  <c:v>0.25783699059561127</c:v>
                </c:pt>
                <c:pt idx="4">
                  <c:v>0.23528781219852074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B9-4355-A763-B8E3DB295A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9125752"/>
        <c:axId val="579129032"/>
      </c:barChart>
      <c:catAx>
        <c:axId val="579125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9032"/>
        <c:crosses val="autoZero"/>
        <c:auto val="1"/>
        <c:lblAlgn val="ctr"/>
        <c:lblOffset val="100"/>
        <c:noMultiLvlLbl val="0"/>
      </c:catAx>
      <c:valAx>
        <c:axId val="579129032"/>
        <c:scaling>
          <c:orientation val="minMax"/>
          <c:min val="0.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5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Net Income Margin to Revenue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Net Income</c:v>
          </c:tx>
          <c:spPr>
            <a:solidFill>
              <a:srgbClr val="1515F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1.85185185185184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E4-441F-A9C7-305F33E953C8}"/>
                </c:ext>
              </c:extLst>
            </c:dLbl>
            <c:dLbl>
              <c:idx val="3"/>
              <c:layout>
                <c:manualLayout>
                  <c:x val="0"/>
                  <c:y val="1.388888888888888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E4-441F-A9C7-305F33E953C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(2017)'!$C$49:$G$49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(2017)'!$C$85:$G$85</c:f>
              <c:numCache>
                <c:formatCode>0.0%</c:formatCode>
                <c:ptCount val="5"/>
                <c:pt idx="0">
                  <c:v>0.19397386253630203</c:v>
                </c:pt>
                <c:pt idx="1">
                  <c:v>0.14321911196911197</c:v>
                </c:pt>
                <c:pt idx="2">
                  <c:v>0.14502937449602579</c:v>
                </c:pt>
                <c:pt idx="3">
                  <c:v>0.27187765505522515</c:v>
                </c:pt>
                <c:pt idx="4">
                  <c:v>0.12121212121212122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E4-441F-A9C7-305F33E953C8}"/>
            </c:ext>
          </c:extLst>
        </c:ser>
        <c:ser>
          <c:idx val="1"/>
          <c:order val="1"/>
          <c:tx>
            <c:v>Net Income (w/o Other Income)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1.8518518518518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6E4-441F-A9C7-305F33E953C8}"/>
                </c:ext>
              </c:extLst>
            </c:dLbl>
            <c:dLbl>
              <c:idx val="1"/>
              <c:layout>
                <c:manualLayout>
                  <c:x val="-5.0925337632079971E-17"/>
                  <c:y val="1.85185185185184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6E4-441F-A9C7-305F33E953C8}"/>
                </c:ext>
              </c:extLst>
            </c:dLbl>
            <c:dLbl>
              <c:idx val="2"/>
              <c:layout>
                <c:manualLayout>
                  <c:x val="8.3333333333333332E-3"/>
                  <c:y val="1.85185185185184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6E4-441F-A9C7-305F33E953C8}"/>
                </c:ext>
              </c:extLst>
            </c:dLbl>
            <c:dLbl>
              <c:idx val="3"/>
              <c:layout>
                <c:manualLayout>
                  <c:x val="5.5555555555555558E-3"/>
                  <c:y val="9.2592592592592587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6E4-441F-A9C7-305F33E953C8}"/>
                </c:ext>
              </c:extLst>
            </c:dLbl>
            <c:dLbl>
              <c:idx val="4"/>
              <c:layout>
                <c:manualLayout>
                  <c:x val="5.5555555555555558E-3"/>
                  <c:y val="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6E4-441F-A9C7-305F33E953C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'Analysis (2017)'!$C$49:$G$49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(2017)'!$I$85:$M$85</c:f>
              <c:numCache>
                <c:formatCode>0.0%</c:formatCode>
                <c:ptCount val="5"/>
                <c:pt idx="0">
                  <c:v>0.20016810758885686</c:v>
                </c:pt>
                <c:pt idx="1">
                  <c:v>0.13707619394823187</c:v>
                </c:pt>
                <c:pt idx="2">
                  <c:v>0.11600762267746546</c:v>
                </c:pt>
                <c:pt idx="3">
                  <c:v>0.1364755933721451</c:v>
                </c:pt>
                <c:pt idx="4">
                  <c:v>9.8510022510451281E-2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6E4-441F-A9C7-305F33E953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9125752"/>
        <c:axId val="579129032"/>
      </c:barChart>
      <c:catAx>
        <c:axId val="579125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9032"/>
        <c:crosses val="autoZero"/>
        <c:auto val="1"/>
        <c:lblAlgn val="ctr"/>
        <c:lblOffset val="100"/>
        <c:noMultiLvlLbl val="0"/>
      </c:catAx>
      <c:valAx>
        <c:axId val="579129032"/>
        <c:scaling>
          <c:orientation val="minMax"/>
          <c:min val="5.000000000000001E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5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Revenue</a:t>
            </a:r>
            <a:r>
              <a:rPr lang="en-MY" b="1" u="sng" baseline="0">
                <a:solidFill>
                  <a:schemeClr val="tx1"/>
                </a:solidFill>
              </a:rPr>
              <a:t> and Net Income Growth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v>Revenue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5.5555555555555552E-2"/>
                  <c:y val="-5.55555555555555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740-4F01-8C52-09A5B9D43D6F}"/>
                </c:ext>
              </c:extLst>
            </c:dLbl>
            <c:dLbl>
              <c:idx val="1"/>
              <c:layout>
                <c:manualLayout>
                  <c:x val="-5.2777777777777778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740-4F01-8C52-09A5B9D43D6F}"/>
                </c:ext>
              </c:extLst>
            </c:dLbl>
            <c:dLbl>
              <c:idx val="2"/>
              <c:layout>
                <c:manualLayout>
                  <c:x val="-4.4444444444444446E-2"/>
                  <c:y val="-6.48148148148148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740-4F01-8C52-09A5B9D43D6F}"/>
                </c:ext>
              </c:extLst>
            </c:dLbl>
            <c:dLbl>
              <c:idx val="3"/>
              <c:layout>
                <c:manualLayout>
                  <c:x val="-3.6111111111111108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740-4F01-8C52-09A5B9D43D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(2017)'!$D$49:$G$49</c:f>
              <c:numCache>
                <c:formatCode>General</c:formatCode>
                <c:ptCount val="4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</c:numCache>
            </c:numRef>
          </c:cat>
          <c:val>
            <c:numRef>
              <c:f>'Analysis (2017)'!$J$98:$M$98</c:f>
              <c:numCache>
                <c:formatCode>0.0%</c:formatCode>
                <c:ptCount val="4"/>
                <c:pt idx="0">
                  <c:v>-1.1887608069164224E-2</c:v>
                </c:pt>
                <c:pt idx="1">
                  <c:v>2.0294081905456229E-2</c:v>
                </c:pt>
                <c:pt idx="2">
                  <c:v>6.3839923773225449E-2</c:v>
                </c:pt>
                <c:pt idx="3">
                  <c:v>4.4446932377966819E-2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40-4F01-8C52-09A5B9D43D6F}"/>
            </c:ext>
          </c:extLst>
        </c:ser>
        <c:ser>
          <c:idx val="1"/>
          <c:order val="1"/>
          <c:tx>
            <c:v>Net Income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spPr>
                <a:solidFill>
                  <a:srgbClr val="FF000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8740-4F01-8C52-09A5B9D43D6F}"/>
                </c:ext>
              </c:extLst>
            </c:dLbl>
            <c:dLbl>
              <c:idx val="1"/>
              <c:spPr>
                <a:solidFill>
                  <a:srgbClr val="FF000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8740-4F01-8C52-09A5B9D43D6F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8740-4F01-8C52-09A5B9D43D6F}"/>
                </c:ext>
              </c:extLst>
            </c:dLbl>
            <c:dLbl>
              <c:idx val="3"/>
              <c:spPr>
                <a:solidFill>
                  <a:srgbClr val="FF000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8740-4F01-8C52-09A5B9D43D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(2017)'!$D$49:$G$49</c:f>
              <c:numCache>
                <c:formatCode>General</c:formatCode>
                <c:ptCount val="4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</c:numCache>
            </c:numRef>
          </c:cat>
          <c:val>
            <c:numRef>
              <c:f>'Analysis (2017)'!$J$105:$M$105</c:f>
              <c:numCache>
                <c:formatCode>0.0%</c:formatCode>
                <c:ptCount val="4"/>
                <c:pt idx="0">
                  <c:v>-0.32333533293341332</c:v>
                </c:pt>
                <c:pt idx="1">
                  <c:v>-0.13652482269503541</c:v>
                </c:pt>
                <c:pt idx="2">
                  <c:v>0.25154004106776173</c:v>
                </c:pt>
                <c:pt idx="3">
                  <c:v>-0.24610336341263328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40-4F01-8C52-09A5B9D43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9149040"/>
        <c:axId val="579148384"/>
      </c:lineChart>
      <c:catAx>
        <c:axId val="57914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48384"/>
        <c:crosses val="autoZero"/>
        <c:auto val="1"/>
        <c:lblAlgn val="ctr"/>
        <c:lblOffset val="100"/>
        <c:noMultiLvlLbl val="0"/>
      </c:catAx>
      <c:valAx>
        <c:axId val="57914838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4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Revenue and Total Op Cost</a:t>
            </a:r>
            <a:r>
              <a:rPr lang="en-MY" b="1" u="sng" baseline="0">
                <a:solidFill>
                  <a:schemeClr val="tx1"/>
                </a:solidFill>
              </a:rPr>
              <a:t> Growth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Revenue</c:v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(2017)'!$D$49:$G$49</c:f>
              <c:numCache>
                <c:formatCode>General</c:formatCode>
                <c:ptCount val="4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</c:numCache>
            </c:numRef>
          </c:cat>
          <c:val>
            <c:numRef>
              <c:f>'Analysis (2017)'!$J$98:$M$98</c:f>
              <c:numCache>
                <c:formatCode>0.0%</c:formatCode>
                <c:ptCount val="4"/>
                <c:pt idx="0">
                  <c:v>-1.1887608069164224E-2</c:v>
                </c:pt>
                <c:pt idx="1">
                  <c:v>2.0294081905456229E-2</c:v>
                </c:pt>
                <c:pt idx="2">
                  <c:v>6.3839923773225449E-2</c:v>
                </c:pt>
                <c:pt idx="3">
                  <c:v>4.4446932377966819E-2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B83-4211-BA3A-873293556F7C}"/>
            </c:ext>
          </c:extLst>
        </c:ser>
        <c:ser>
          <c:idx val="0"/>
          <c:order val="1"/>
          <c:tx>
            <c:v>Total Operating Cost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(2017)'!$D$49:$G$49</c:f>
              <c:numCache>
                <c:formatCode>General</c:formatCode>
                <c:ptCount val="4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</c:numCache>
            </c:numRef>
          </c:cat>
          <c:val>
            <c:numRef>
              <c:f>'Analysis (2017)'!$J$103:$M$103</c:f>
              <c:numCache>
                <c:formatCode>0.0%</c:formatCode>
                <c:ptCount val="4"/>
                <c:pt idx="0">
                  <c:v>2.6460481099656263E-2</c:v>
                </c:pt>
                <c:pt idx="1">
                  <c:v>7.3987278205557505E-2</c:v>
                </c:pt>
                <c:pt idx="2">
                  <c:v>3.3198254364089852E-2</c:v>
                </c:pt>
                <c:pt idx="3">
                  <c:v>7.6180419369437313E-2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83-4211-BA3A-873293556F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9125752"/>
        <c:axId val="579129032"/>
      </c:barChart>
      <c:catAx>
        <c:axId val="579125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9032"/>
        <c:crosses val="autoZero"/>
        <c:auto val="1"/>
        <c:lblAlgn val="ctr"/>
        <c:lblOffset val="100"/>
        <c:noMultiLvlLbl val="0"/>
      </c:catAx>
      <c:valAx>
        <c:axId val="579129032"/>
        <c:scaling>
          <c:orientation val="minMax"/>
          <c:min val="-5.000000000000001E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5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EBITDA</a:t>
            </a:r>
            <a:r>
              <a:rPr lang="en-MY" b="1" u="sng" baseline="0">
                <a:solidFill>
                  <a:schemeClr val="tx1"/>
                </a:solidFill>
              </a:rPr>
              <a:t> and Total Operating Cost Breakdown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9333333333333333E-2"/>
          <c:y val="0.30033209390492854"/>
          <c:w val="0.8746666666666667"/>
          <c:h val="0.579359507144940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'Analysis (2017)'!$AN$76</c:f>
              <c:strCache>
                <c:ptCount val="1"/>
                <c:pt idx="0">
                  <c:v>COGS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59.7%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0E0-40E6-82A4-6B489432B4C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63.4%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0E0-40E6-82A4-6B489432B4C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67.5%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0E0-40E6-82A4-6B489432B4C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63.2%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0E0-40E6-82A4-6B489432B4C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66.4%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0E0-40E6-82A4-6B489432B4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(2017)'!$AO$75:$AS$75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(2017)'!$AO$76:$AS$76</c:f>
              <c:numCache>
                <c:formatCode>#,##0</c:formatCode>
                <c:ptCount val="5"/>
                <c:pt idx="0">
                  <c:v>4975</c:v>
                </c:pt>
                <c:pt idx="1">
                  <c:v>5216</c:v>
                </c:pt>
                <c:pt idx="2">
                  <c:v>5669</c:v>
                </c:pt>
                <c:pt idx="3">
                  <c:v>5648</c:v>
                </c:pt>
                <c:pt idx="4">
                  <c:v>6196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0E0-40E6-82A4-6B489432B4C2}"/>
            </c:ext>
          </c:extLst>
        </c:ser>
        <c:ser>
          <c:idx val="1"/>
          <c:order val="1"/>
          <c:tx>
            <c:strRef>
              <c:f>'Analysis (2017)'!$AN$77</c:f>
              <c:strCache>
                <c:ptCount val="1"/>
                <c:pt idx="0">
                  <c:v>SGA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10.1%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0E0-40E6-82A4-6B489432B4C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9.2%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0E0-40E6-82A4-6B489432B4C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8.9%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0E0-40E6-82A4-6B489432B4C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11.0%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0E0-40E6-82A4-6B489432B4C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12.1%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0E0-40E6-82A4-6B489432B4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(2017)'!$AO$75:$AS$75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(2017)'!$AO$77:$AS$77</c:f>
              <c:numCache>
                <c:formatCode>#,##0</c:formatCode>
                <c:ptCount val="5"/>
                <c:pt idx="0">
                  <c:v>845</c:v>
                </c:pt>
                <c:pt idx="1">
                  <c:v>758</c:v>
                </c:pt>
                <c:pt idx="2">
                  <c:v>747</c:v>
                </c:pt>
                <c:pt idx="3">
                  <c:v>981</c:v>
                </c:pt>
                <c:pt idx="4">
                  <c:v>1130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0E0-40E6-82A4-6B489432B4C2}"/>
            </c:ext>
          </c:extLst>
        </c:ser>
        <c:ser>
          <c:idx val="2"/>
          <c:order val="2"/>
          <c:tx>
            <c:strRef>
              <c:f>'Analysis (2017)'!$AN$79</c:f>
              <c:strCache>
                <c:ptCount val="1"/>
                <c:pt idx="0">
                  <c:v>EBITDA</c:v>
                </c:pt>
              </c:strCache>
            </c:strRef>
          </c:tx>
          <c:spPr>
            <a:solidFill>
              <a:srgbClr val="1515F3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30.1%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0E0-40E6-82A4-6B489432B4C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27.4%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0E0-40E6-82A4-6B489432B4C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23.6%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0E0-40E6-82A4-6B489432B4C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25.8%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F0E0-40E6-82A4-6B489432B4C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23.5%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F0E0-40E6-82A4-6B489432B4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'Analysis (2017)'!$AO$79:$AS$79</c:f>
              <c:numCache>
                <c:formatCode>#,##0</c:formatCode>
                <c:ptCount val="5"/>
                <c:pt idx="0">
                  <c:v>2508</c:v>
                </c:pt>
                <c:pt idx="1">
                  <c:v>2255</c:v>
                </c:pt>
                <c:pt idx="2">
                  <c:v>1980</c:v>
                </c:pt>
                <c:pt idx="3">
                  <c:v>2303</c:v>
                </c:pt>
                <c:pt idx="4">
                  <c:v>2195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0E0-40E6-82A4-6B489432B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49486448"/>
        <c:axId val="549491368"/>
      </c:barChart>
      <c:catAx>
        <c:axId val="54948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9491368"/>
        <c:crosses val="autoZero"/>
        <c:auto val="1"/>
        <c:lblAlgn val="ctr"/>
        <c:lblOffset val="100"/>
        <c:noMultiLvlLbl val="0"/>
      </c:catAx>
      <c:valAx>
        <c:axId val="549491368"/>
        <c:scaling>
          <c:orientation val="minMax"/>
          <c:min val="0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out"/>
        <c:minorTickMark val="none"/>
        <c:tickLblPos val="nextTo"/>
        <c:crossAx val="549486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2303076115485557"/>
          <c:y val="0.13972222222222222"/>
          <c:w val="0.34860493438320211"/>
          <c:h val="8.653579760863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EBITDA and Net</a:t>
            </a:r>
            <a:r>
              <a:rPr lang="en-MY" b="1" u="sng" baseline="0">
                <a:solidFill>
                  <a:schemeClr val="tx1"/>
                </a:solidFill>
              </a:rPr>
              <a:t> Income Margin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'Analysis (2017)'!$B$81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tx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(2017)'!$C$49:$G$49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(2017)'!$I$81:$M$81</c:f>
              <c:numCache>
                <c:formatCode>0.0%</c:formatCode>
                <c:ptCount val="5"/>
                <c:pt idx="0">
                  <c:v>0.30115273775216139</c:v>
                </c:pt>
                <c:pt idx="1">
                  <c:v>0.27403086644792807</c:v>
                </c:pt>
                <c:pt idx="2">
                  <c:v>0.2358265840876608</c:v>
                </c:pt>
                <c:pt idx="3">
                  <c:v>0.25783699059561127</c:v>
                </c:pt>
                <c:pt idx="4">
                  <c:v>0.23528781219852074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307-4A79-A648-960E67DFB788}"/>
            </c:ext>
          </c:extLst>
        </c:ser>
        <c:ser>
          <c:idx val="0"/>
          <c:order val="1"/>
          <c:tx>
            <c:v>Net Income</c:v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1.3888888888888914E-2"/>
                  <c:y val="-1.8518518518518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307-4A79-A648-960E67DFB788}"/>
                </c:ext>
              </c:extLst>
            </c:dLbl>
            <c:dLbl>
              <c:idx val="1"/>
              <c:layout>
                <c:manualLayout>
                  <c:x val="-5.0925337632079971E-17"/>
                  <c:y val="1.85185185185184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DE5-48C2-A90C-28B680B0B7E1}"/>
                </c:ext>
              </c:extLst>
            </c:dLbl>
            <c:dLbl>
              <c:idx val="2"/>
              <c:layout>
                <c:manualLayout>
                  <c:x val="8.3333333333333332E-3"/>
                  <c:y val="1.85185185185184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E5-48C2-A90C-28B680B0B7E1}"/>
                </c:ext>
              </c:extLst>
            </c:dLbl>
            <c:dLbl>
              <c:idx val="3"/>
              <c:layout>
                <c:manualLayout>
                  <c:x val="5.5555555555555558E-3"/>
                  <c:y val="9.2592592592592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307-4A79-A648-960E67DFB788}"/>
                </c:ext>
              </c:extLst>
            </c:dLbl>
            <c:dLbl>
              <c:idx val="4"/>
              <c:layout>
                <c:manualLayout>
                  <c:x val="5.5555555555555558E-3"/>
                  <c:y val="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E5-48C2-A90C-28B680B0B7E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(2017)'!$C$49:$G$49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(2017)'!$I$85:$M$85</c:f>
              <c:numCache>
                <c:formatCode>0.0%</c:formatCode>
                <c:ptCount val="5"/>
                <c:pt idx="0">
                  <c:v>0.20016810758885686</c:v>
                </c:pt>
                <c:pt idx="1">
                  <c:v>0.13707619394823187</c:v>
                </c:pt>
                <c:pt idx="2">
                  <c:v>0.11600762267746546</c:v>
                </c:pt>
                <c:pt idx="3">
                  <c:v>0.1364755933721451</c:v>
                </c:pt>
                <c:pt idx="4">
                  <c:v>9.8510022510451281E-2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07-4A79-A648-960E67DFB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9125752"/>
        <c:axId val="579129032"/>
      </c:barChart>
      <c:catAx>
        <c:axId val="579125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9032"/>
        <c:crosses val="autoZero"/>
        <c:auto val="1"/>
        <c:lblAlgn val="ctr"/>
        <c:lblOffset val="100"/>
        <c:noMultiLvlLbl val="0"/>
      </c:catAx>
      <c:valAx>
        <c:axId val="579129032"/>
        <c:scaling>
          <c:orientation val="minMax"/>
          <c:min val="5.000000000000001E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125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Leverage</a:t>
            </a:r>
            <a:r>
              <a:rPr lang="en-MY" b="1" u="sng" baseline="0">
                <a:solidFill>
                  <a:schemeClr val="tx1"/>
                </a:solidFill>
              </a:rPr>
              <a:t> ( Debt/ (Debt + Equity))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102537182852143"/>
          <c:y val="0.27761628754738993"/>
          <c:w val="0.78482414698162728"/>
          <c:h val="0.618664698162729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'Analysis (2017)'!$B$230</c:f>
              <c:strCache>
                <c:ptCount val="1"/>
                <c:pt idx="0">
                  <c:v>Total Borrowing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(2017)'!$C$203:$G$203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(2017)'!$C$230:$G$230</c:f>
              <c:numCache>
                <c:formatCode>#,##0</c:formatCode>
                <c:ptCount val="5"/>
                <c:pt idx="0">
                  <c:v>1680</c:v>
                </c:pt>
                <c:pt idx="1">
                  <c:v>1618</c:v>
                </c:pt>
                <c:pt idx="2">
                  <c:v>4625</c:v>
                </c:pt>
                <c:pt idx="3">
                  <c:v>4326</c:v>
                </c:pt>
                <c:pt idx="4">
                  <c:v>6900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40-4E5E-AC2A-B14CBA885A0A}"/>
            </c:ext>
          </c:extLst>
        </c:ser>
        <c:ser>
          <c:idx val="1"/>
          <c:order val="1"/>
          <c:tx>
            <c:strRef>
              <c:f>'Analysis (2017)'!$B$231</c:f>
              <c:strCache>
                <c:ptCount val="1"/>
                <c:pt idx="0">
                  <c:v>Common Equity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(2017)'!$C$203:$G$203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(2017)'!$C$231:$G$231</c:f>
              <c:numCache>
                <c:formatCode>#,##0</c:formatCode>
                <c:ptCount val="5"/>
                <c:pt idx="0">
                  <c:v>15458</c:v>
                </c:pt>
                <c:pt idx="1">
                  <c:v>16304</c:v>
                </c:pt>
                <c:pt idx="2">
                  <c:v>19080</c:v>
                </c:pt>
                <c:pt idx="3">
                  <c:v>19865</c:v>
                </c:pt>
                <c:pt idx="4">
                  <c:v>19335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40-4E5E-AC2A-B14CBA885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3791024"/>
        <c:axId val="573791352"/>
      </c:barChart>
      <c:lineChart>
        <c:grouping val="standard"/>
        <c:varyColors val="0"/>
        <c:ser>
          <c:idx val="2"/>
          <c:order val="2"/>
          <c:tx>
            <c:strRef>
              <c:f>'Analysis (2017)'!$B$234</c:f>
              <c:strCache>
                <c:ptCount val="1"/>
                <c:pt idx="0">
                  <c:v>D/(D+E) Ratio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0.05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540-4E5E-AC2A-B14CBA885A0A}"/>
                </c:ext>
              </c:extLst>
            </c:dLbl>
            <c:dLbl>
              <c:idx val="1"/>
              <c:layout>
                <c:manualLayout>
                  <c:x val="-4.7222222222222221E-2"/>
                  <c:y val="-5.55555555555556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540-4E5E-AC2A-B14CBA885A0A}"/>
                </c:ext>
              </c:extLst>
            </c:dLbl>
            <c:dLbl>
              <c:idx val="2"/>
              <c:layout>
                <c:manualLayout>
                  <c:x val="-4.7222222222222221E-2"/>
                  <c:y val="5.5555555555555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540-4E5E-AC2A-B14CBA885A0A}"/>
                </c:ext>
              </c:extLst>
            </c:dLbl>
            <c:dLbl>
              <c:idx val="3"/>
              <c:layout>
                <c:manualLayout>
                  <c:x val="-5.2777777777777778E-2"/>
                  <c:y val="6.01851851851851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540-4E5E-AC2A-B14CBA885A0A}"/>
                </c:ext>
              </c:extLst>
            </c:dLbl>
            <c:dLbl>
              <c:idx val="4"/>
              <c:layout>
                <c:manualLayout>
                  <c:x val="-5.2777777777777882E-2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540-4E5E-AC2A-B14CBA885A0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(2017)'!$C$203:$G$203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(2017)'!$C$234:$G$234</c:f>
              <c:numCache>
                <c:formatCode>0.0%</c:formatCode>
                <c:ptCount val="5"/>
                <c:pt idx="0">
                  <c:v>9.8027774536118564E-2</c:v>
                </c:pt>
                <c:pt idx="1">
                  <c:v>9.0280102667113046E-2</c:v>
                </c:pt>
                <c:pt idx="2">
                  <c:v>0.19510651761231806</c:v>
                </c:pt>
                <c:pt idx="3">
                  <c:v>0.17882683642677027</c:v>
                </c:pt>
                <c:pt idx="4">
                  <c:v>0.26300743281875355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540-4E5E-AC2A-B14CBA885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1010592"/>
        <c:axId val="661007312"/>
      </c:lineChart>
      <c:catAx>
        <c:axId val="5737910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MY" b="1">
                    <a:solidFill>
                      <a:schemeClr val="tx1"/>
                    </a:solidFill>
                  </a:rPr>
                  <a:t>RM'</a:t>
                </a:r>
                <a:r>
                  <a:rPr lang="en-MY" b="1" baseline="0">
                    <a:solidFill>
                      <a:schemeClr val="tx1"/>
                    </a:solidFill>
                  </a:rPr>
                  <a:t> m</a:t>
                </a:r>
                <a:endParaRPr lang="en-MY" b="1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5.7012248468941117E-3"/>
              <c:y val="0.1564581510644502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791352"/>
        <c:crosses val="autoZero"/>
        <c:auto val="1"/>
        <c:lblAlgn val="ctr"/>
        <c:lblOffset val="100"/>
        <c:noMultiLvlLbl val="0"/>
      </c:catAx>
      <c:valAx>
        <c:axId val="57379135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791024"/>
        <c:crosses val="autoZero"/>
        <c:crossBetween val="between"/>
      </c:valAx>
      <c:valAx>
        <c:axId val="66100731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1010592"/>
        <c:crosses val="max"/>
        <c:crossBetween val="between"/>
      </c:valAx>
      <c:catAx>
        <c:axId val="6610105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610073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Ability</a:t>
            </a:r>
            <a:r>
              <a:rPr lang="en-MY" b="1" u="sng" baseline="0">
                <a:solidFill>
                  <a:schemeClr val="tx1"/>
                </a:solidFill>
              </a:rPr>
              <a:t> to Cover Short Term Obligations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102537182852143"/>
          <c:y val="0.28687554680664917"/>
          <c:w val="0.78482414698162728"/>
          <c:h val="0.6094054389034704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'Analysis (2017)'!$B$189</c:f>
              <c:strCache>
                <c:ptCount val="1"/>
                <c:pt idx="0">
                  <c:v>  ST Debt  + ST Portion of LT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(2017)'!$C$203:$G$203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(2017)'!$C$189:$G$189</c:f>
              <c:numCache>
                <c:formatCode>General</c:formatCode>
                <c:ptCount val="5"/>
                <c:pt idx="0">
                  <c:v>197</c:v>
                </c:pt>
                <c:pt idx="1">
                  <c:v>207</c:v>
                </c:pt>
                <c:pt idx="2">
                  <c:v>784</c:v>
                </c:pt>
                <c:pt idx="3">
                  <c:v>1103</c:v>
                </c:pt>
                <c:pt idx="4">
                  <c:v>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CD-4E7D-913A-CEE3817CA4E9}"/>
            </c:ext>
          </c:extLst>
        </c:ser>
        <c:ser>
          <c:idx val="0"/>
          <c:order val="1"/>
          <c:tx>
            <c:strRef>
              <c:f>'Analysis (2017)'!$B$188</c:f>
              <c:strCache>
                <c:ptCount val="1"/>
                <c:pt idx="0">
                  <c:v>  Long Term Debt</c:v>
                </c:pt>
              </c:strCache>
            </c:strRef>
          </c:tx>
          <c:spPr>
            <a:solidFill>
              <a:srgbClr val="1515F3"/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4.2780748663101602E-2"/>
                  <c:y val="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9CD-4E7D-913A-CEE3817CA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1515F3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(2017)'!$C$203:$G$203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(2017)'!$C$188:$G$188</c:f>
              <c:numCache>
                <c:formatCode>#,##0</c:formatCode>
                <c:ptCount val="5"/>
                <c:pt idx="0">
                  <c:v>1483</c:v>
                </c:pt>
                <c:pt idx="1">
                  <c:v>1411</c:v>
                </c:pt>
                <c:pt idx="2">
                  <c:v>3841</c:v>
                </c:pt>
                <c:pt idx="3">
                  <c:v>3223</c:v>
                </c:pt>
                <c:pt idx="4">
                  <c:v>6591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CD-4E7D-913A-CEE3817CA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3791024"/>
        <c:axId val="573791352"/>
      </c:barChart>
      <c:lineChart>
        <c:grouping val="standard"/>
        <c:varyColors val="0"/>
        <c:ser>
          <c:idx val="2"/>
          <c:order val="2"/>
          <c:tx>
            <c:v>Interest + ST Debt / OpCashFlow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8.5561497326203231E-2"/>
                  <c:y val="-2.31481481481482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9CD-4E7D-913A-CEE3817CA4E9}"/>
                </c:ext>
              </c:extLst>
            </c:dLbl>
            <c:dLbl>
              <c:idx val="1"/>
              <c:layout>
                <c:manualLayout>
                  <c:x val="-5.2287581699346407E-2"/>
                  <c:y val="-6.018500291630204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4593082281827067E-2"/>
                      <c:h val="0.1017825896762904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9CD-4E7D-913A-CEE3817CA4E9}"/>
                </c:ext>
              </c:extLst>
            </c:dLbl>
            <c:dLbl>
              <c:idx val="2"/>
              <c:layout>
                <c:manualLayout>
                  <c:x val="-4.5157456922162803E-2"/>
                  <c:y val="-5.5555555555555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9CD-4E7D-913A-CEE3817CA4E9}"/>
                </c:ext>
              </c:extLst>
            </c:dLbl>
            <c:dLbl>
              <c:idx val="3"/>
              <c:layout>
                <c:manualLayout>
                  <c:x val="-4.2780748663101602E-2"/>
                  <c:y val="-5.55555555555556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9CD-4E7D-913A-CEE3817CA4E9}"/>
                </c:ext>
              </c:extLst>
            </c:dLbl>
            <c:dLbl>
              <c:idx val="4"/>
              <c:layout>
                <c:manualLayout>
                  <c:x val="-9.0314913844325689E-2"/>
                  <c:y val="2.314814814814814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2216374022765872E-2"/>
                      <c:h val="5.085666375036453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6-39CD-4E7D-913A-CEE3817CA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(2017)'!$C$203:$G$203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'Analysis (2017)'!$C$208:$G$208</c:f>
              <c:numCache>
                <c:formatCode>0.0%</c:formatCode>
                <c:ptCount val="5"/>
                <c:pt idx="0">
                  <c:v>0.1072921504876916</c:v>
                </c:pt>
                <c:pt idx="1">
                  <c:v>0.14747105423522242</c:v>
                </c:pt>
                <c:pt idx="2">
                  <c:v>0.42051282051282052</c:v>
                </c:pt>
                <c:pt idx="3">
                  <c:v>0.50464527027027029</c:v>
                </c:pt>
                <c:pt idx="4">
                  <c:v>0.20969337289812068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9CD-4E7D-913A-CEE3817CA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1010592"/>
        <c:axId val="661007312"/>
      </c:lineChart>
      <c:catAx>
        <c:axId val="5737910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MY" b="1">
                    <a:solidFill>
                      <a:schemeClr val="tx1"/>
                    </a:solidFill>
                  </a:rPr>
                  <a:t>RM'</a:t>
                </a:r>
                <a:r>
                  <a:rPr lang="en-MY" b="1" baseline="0">
                    <a:solidFill>
                      <a:schemeClr val="tx1"/>
                    </a:solidFill>
                  </a:rPr>
                  <a:t> m</a:t>
                </a:r>
                <a:endParaRPr lang="en-MY" b="1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5.7012926860078323E-3"/>
              <c:y val="0.19349518810148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791352"/>
        <c:crosses val="autoZero"/>
        <c:auto val="1"/>
        <c:lblAlgn val="ctr"/>
        <c:lblOffset val="100"/>
        <c:noMultiLvlLbl val="0"/>
      </c:catAx>
      <c:valAx>
        <c:axId val="57379135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791024"/>
        <c:crosses val="autoZero"/>
        <c:crossBetween val="between"/>
      </c:valAx>
      <c:valAx>
        <c:axId val="66100731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1010592"/>
        <c:crosses val="max"/>
        <c:crossBetween val="between"/>
      </c:valAx>
      <c:catAx>
        <c:axId val="6610105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610073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"/>
          <c:y val="0.11152777777777778"/>
          <c:w val="1"/>
          <c:h val="0.10706182560513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 u="sng">
                <a:solidFill>
                  <a:schemeClr val="tx1"/>
                </a:solidFill>
              </a:rPr>
              <a:t>Malaysia GDP</a:t>
            </a:r>
            <a:r>
              <a:rPr lang="en-US" b="1" u="sng" baseline="0">
                <a:solidFill>
                  <a:schemeClr val="tx1"/>
                </a:solidFill>
              </a:rPr>
              <a:t> Growth Rate</a:t>
            </a:r>
            <a:endParaRPr lang="en-US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(2017)'!$D$346</c:f>
              <c:strCache>
                <c:ptCount val="1"/>
                <c:pt idx="0">
                  <c:v>Malaysia</c:v>
                </c:pt>
              </c:strCache>
            </c:strRef>
          </c:tx>
          <c:spPr>
            <a:ln w="28575" cap="rnd">
              <a:solidFill>
                <a:srgbClr val="1515F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13"/>
              <c:layout>
                <c:manualLayout>
                  <c:x val="-7.7777777777777876E-2"/>
                  <c:y val="-5.5555555555555601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chemeClr val="tx1"/>
                        </a:solidFill>
                      </a:rPr>
                      <a:t>2017: </a:t>
                    </a:r>
                    <a:fld id="{4B3A8C57-5FEB-43EE-B503-BAB4E6D7E44B}" type="VALUE">
                      <a:rPr lang="en-US" b="1">
                        <a:solidFill>
                          <a:schemeClr val="tx1"/>
                        </a:solidFill>
                      </a:rPr>
                      <a:pPr>
                        <a:defRPr b="1">
                          <a:solidFill>
                            <a:schemeClr val="tx1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D03-4C65-80EF-C800F3CC3A9F}"/>
                </c:ext>
              </c:extLst>
            </c:dLbl>
            <c:dLbl>
              <c:idx val="14"/>
              <c:layout>
                <c:manualLayout>
                  <c:x val="-8.8888888888888892E-2"/>
                  <c:y val="0.1064814814814814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rgbClr val="1515F3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rgbClr val="1515F3"/>
                        </a:solidFill>
                      </a:rPr>
                      <a:t>2018e: </a:t>
                    </a:r>
                    <a:fld id="{E9DEF81D-0F65-4241-935C-7E5A982CF708}" type="VALUE">
                      <a:rPr lang="en-US" b="1">
                        <a:solidFill>
                          <a:srgbClr val="1515F3"/>
                        </a:solidFill>
                      </a:rPr>
                      <a:pPr>
                        <a:defRPr b="1">
                          <a:solidFill>
                            <a:srgbClr val="1515F3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rgbClr val="1515F3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D03-4C65-80EF-C800F3CC3A9F}"/>
                </c:ext>
              </c:extLst>
            </c:dLbl>
            <c:dLbl>
              <c:idx val="16"/>
              <c:layout>
                <c:manualLayout>
                  <c:x val="-2.7777777777778798E-3"/>
                  <c:y val="0.16666666666666657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rgbClr val="1515F3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rgbClr val="1515F3"/>
                        </a:solidFill>
                      </a:rPr>
                      <a:t>2020e: </a:t>
                    </a:r>
                    <a:fld id="{4B5151A3-905E-4B6E-BDD0-D52FDA5427EF}" type="VALUE">
                      <a:rPr lang="en-US" b="1">
                        <a:solidFill>
                          <a:srgbClr val="1515F3"/>
                        </a:solidFill>
                      </a:rPr>
                      <a:pPr>
                        <a:defRPr b="1">
                          <a:solidFill>
                            <a:srgbClr val="1515F3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rgbClr val="1515F3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D03-4C65-80EF-C800F3CC3A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'Analysis (2017)'!$C$347:$C$363</c:f>
              <c:strCache>
                <c:ptCount val="17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2018e</c:v>
                </c:pt>
                <c:pt idx="15">
                  <c:v>2019e</c:v>
                </c:pt>
                <c:pt idx="16">
                  <c:v>2020e</c:v>
                </c:pt>
              </c:strCache>
            </c:strRef>
          </c:cat>
          <c:val>
            <c:numRef>
              <c:f>'Analysis (2017)'!$D$347:$D$363</c:f>
              <c:numCache>
                <c:formatCode>0.0%</c:formatCode>
                <c:ptCount val="17"/>
                <c:pt idx="0">
                  <c:v>6.7834377226082834E-2</c:v>
                </c:pt>
                <c:pt idx="1">
                  <c:v>5.3321391389979454E-2</c:v>
                </c:pt>
                <c:pt idx="2">
                  <c:v>5.5848470750989636E-2</c:v>
                </c:pt>
                <c:pt idx="3">
                  <c:v>9.4276650994082167E-2</c:v>
                </c:pt>
                <c:pt idx="4">
                  <c:v>3.319594255740526E-2</c:v>
                </c:pt>
                <c:pt idx="5">
                  <c:v>-2.5258256909611275E-2</c:v>
                </c:pt>
                <c:pt idx="6">
                  <c:v>6.9809567725021685E-2</c:v>
                </c:pt>
                <c:pt idx="7">
                  <c:v>5.2937911019022864E-2</c:v>
                </c:pt>
                <c:pt idx="8">
                  <c:v>5.4743854626849497E-2</c:v>
                </c:pt>
                <c:pt idx="9">
                  <c:v>4.6929191860286747E-2</c:v>
                </c:pt>
                <c:pt idx="10">
                  <c:v>6.0121665200820899E-2</c:v>
                </c:pt>
                <c:pt idx="11">
                  <c:v>4.9687852160146095E-2</c:v>
                </c:pt>
                <c:pt idx="12">
                  <c:v>4.2000000000000003E-2</c:v>
                </c:pt>
                <c:pt idx="13">
                  <c:v>5.9017692223705211E-2</c:v>
                </c:pt>
                <c:pt idx="14">
                  <c:v>5.4000000000000006E-2</c:v>
                </c:pt>
                <c:pt idx="15">
                  <c:v>5.0999999999999997E-2</c:v>
                </c:pt>
                <c:pt idx="16">
                  <c:v>4.8000000000000001E-2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03-4C65-80EF-C800F3CC3A9F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val>
            <c:numRef>
              <c:f>'Analysis (2017)'!$AA$347:$AA$363</c:f>
              <c:numCache>
                <c:formatCode>General</c:formatCode>
                <c:ptCount val="17"/>
                <c:pt idx="7" formatCode="0.0%">
                  <c:v>6.9060773480662974E-2</c:v>
                </c:pt>
                <c:pt idx="8" formatCode="0.0%">
                  <c:v>1.3289036544850585E-2</c:v>
                </c:pt>
                <c:pt idx="9" formatCode="0.0%">
                  <c:v>3.5336976320582858E-2</c:v>
                </c:pt>
                <c:pt idx="10" formatCode="0.0%">
                  <c:v>-5.6650246305418706E-2</c:v>
                </c:pt>
                <c:pt idx="11" formatCode="0.0%">
                  <c:v>4.0096978739276423E-2</c:v>
                </c:pt>
                <c:pt idx="12" formatCode="0.0%">
                  <c:v>-1.595840057378517E-2</c:v>
                </c:pt>
                <c:pt idx="14" formatCode="0.0%">
                  <c:v>5.1033307916055801E-2</c:v>
                </c:pt>
                <c:pt idx="15" formatCode="0.0%">
                  <c:v>5.1033307916055801E-2</c:v>
                </c:pt>
                <c:pt idx="16" formatCode="0.0%">
                  <c:v>5.1033307916055801E-2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D03-4C65-80EF-C800F3CC3A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7846104"/>
        <c:axId val="567846432"/>
      </c:lineChart>
      <c:catAx>
        <c:axId val="567846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846432"/>
        <c:crosses val="autoZero"/>
        <c:auto val="1"/>
        <c:lblAlgn val="ctr"/>
        <c:lblOffset val="100"/>
        <c:noMultiLvlLbl val="0"/>
      </c:catAx>
      <c:valAx>
        <c:axId val="56784643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846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 u="sng">
                <a:solidFill>
                  <a:schemeClr val="tx1"/>
                </a:solidFill>
              </a:rPr>
              <a:t>China GDP</a:t>
            </a:r>
            <a:r>
              <a:rPr lang="en-US" b="1" u="sng" baseline="0">
                <a:solidFill>
                  <a:schemeClr val="tx1"/>
                </a:solidFill>
              </a:rPr>
              <a:t> Growth Rate</a:t>
            </a:r>
            <a:endParaRPr lang="en-US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(2017)'!$E$346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rgbClr val="1515F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13"/>
              <c:layout>
                <c:manualLayout>
                  <c:x val="-4.7222222222222325E-2"/>
                  <c:y val="-5.0925925925925923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chemeClr val="tx1"/>
                        </a:solidFill>
                      </a:rPr>
                      <a:t>2017: </a:t>
                    </a:r>
                    <a:fld id="{4085E3AE-1D4B-4825-8DE2-BE1BDF56AF33}" type="VALUE">
                      <a:rPr lang="en-US" b="1">
                        <a:solidFill>
                          <a:schemeClr val="tx1"/>
                        </a:solidFill>
                      </a:rPr>
                      <a:pPr>
                        <a:defRPr b="1">
                          <a:solidFill>
                            <a:schemeClr val="tx1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51B2-4EE9-93B8-01C641E13709}"/>
                </c:ext>
              </c:extLst>
            </c:dLbl>
            <c:dLbl>
              <c:idx val="14"/>
              <c:layout>
                <c:manualLayout>
                  <c:x val="-0.15833333333333344"/>
                  <c:y val="9.722222222222222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rgbClr val="1515F3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rgbClr val="1515F3"/>
                        </a:solidFill>
                      </a:rPr>
                      <a:t>2018e: </a:t>
                    </a:r>
                    <a:fld id="{314ABCC2-D6E9-4147-919F-FECC809CB0B2}" type="VALUE">
                      <a:rPr lang="en-US" b="1">
                        <a:solidFill>
                          <a:srgbClr val="1515F3"/>
                        </a:solidFill>
                      </a:rPr>
                      <a:pPr>
                        <a:defRPr b="1">
                          <a:solidFill>
                            <a:srgbClr val="1515F3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rgbClr val="1515F3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1B2-4EE9-93B8-01C641E13709}"/>
                </c:ext>
              </c:extLst>
            </c:dLbl>
            <c:dLbl>
              <c:idx val="16"/>
              <c:layout>
                <c:manualLayout>
                  <c:x val="-5.5555555555555558E-3"/>
                  <c:y val="9.722222222222222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rgbClr val="1515F3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rgbClr val="1515F3"/>
                        </a:solidFill>
                      </a:rPr>
                      <a:t>2020e: </a:t>
                    </a:r>
                    <a:fld id="{E1C00219-5D91-48E3-946E-34BEA29B9D8F}" type="VALUE">
                      <a:rPr lang="en-US" b="1">
                        <a:solidFill>
                          <a:srgbClr val="1515F3"/>
                        </a:solidFill>
                      </a:rPr>
                      <a:pPr>
                        <a:defRPr b="1">
                          <a:solidFill>
                            <a:srgbClr val="1515F3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rgbClr val="1515F3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51B2-4EE9-93B8-01C641E137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'Analysis (2017)'!$C$347:$C$363</c:f>
              <c:strCache>
                <c:ptCount val="17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2018e</c:v>
                </c:pt>
                <c:pt idx="15">
                  <c:v>2019e</c:v>
                </c:pt>
                <c:pt idx="16">
                  <c:v>2020e</c:v>
                </c:pt>
              </c:strCache>
            </c:strRef>
          </c:cat>
          <c:val>
            <c:numRef>
              <c:f>'Analysis (2017)'!$E$347:$E$363</c:f>
              <c:numCache>
                <c:formatCode>0.0%</c:formatCode>
                <c:ptCount val="17"/>
                <c:pt idx="0">
                  <c:v>0.10111223458038537</c:v>
                </c:pt>
                <c:pt idx="1">
                  <c:v>0.11395775941230496</c:v>
                </c:pt>
                <c:pt idx="2">
                  <c:v>0.12719479020690699</c:v>
                </c:pt>
                <c:pt idx="3">
                  <c:v>0.14231388035688355</c:v>
                </c:pt>
                <c:pt idx="4">
                  <c:v>9.6542893725992507E-2</c:v>
                </c:pt>
                <c:pt idx="5">
                  <c:v>9.399813171415318E-2</c:v>
                </c:pt>
                <c:pt idx="6">
                  <c:v>0.10636140463229651</c:v>
                </c:pt>
                <c:pt idx="7">
                  <c:v>9.5364430080555854E-2</c:v>
                </c:pt>
                <c:pt idx="8">
                  <c:v>7.8562621102693977E-2</c:v>
                </c:pt>
                <c:pt idx="9">
                  <c:v>7.757635146170315E-2</c:v>
                </c:pt>
                <c:pt idx="10">
                  <c:v>7.2976659593816176E-2</c:v>
                </c:pt>
                <c:pt idx="11">
                  <c:v>6.9183364228735222E-2</c:v>
                </c:pt>
                <c:pt idx="12">
                  <c:v>6.7000000000000004E-2</c:v>
                </c:pt>
                <c:pt idx="13">
                  <c:v>6.9000000000001296E-2</c:v>
                </c:pt>
                <c:pt idx="14">
                  <c:v>5.0999999999999997E-2</c:v>
                </c:pt>
                <c:pt idx="15">
                  <c:v>5.0999999999999997E-2</c:v>
                </c:pt>
                <c:pt idx="16">
                  <c:v>5.0999999999999997E-2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1B2-4EE9-93B8-01C641E13709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val>
            <c:numRef>
              <c:f>'Analysis (2017)'!$AB$347:$AB$363</c:f>
              <c:numCache>
                <c:formatCode>General</c:formatCode>
                <c:ptCount val="17"/>
                <c:pt idx="7" formatCode="0.0%">
                  <c:v>1.5075376884422287E-2</c:v>
                </c:pt>
                <c:pt idx="8" formatCode="0.0%">
                  <c:v>1.4851485148514643E-2</c:v>
                </c:pt>
                <c:pt idx="9" formatCode="0.0%">
                  <c:v>-4.3902439024390172E-2</c:v>
                </c:pt>
                <c:pt idx="10" formatCode="0.0%">
                  <c:v>-7.6530612244897989E-2</c:v>
                </c:pt>
                <c:pt idx="11" formatCode="0.0%">
                  <c:v>7.182320441988943E-2</c:v>
                </c:pt>
                <c:pt idx="12" formatCode="0.0%">
                  <c:v>5.1546391752577359E-2</c:v>
                </c:pt>
                <c:pt idx="14" formatCode="0.0%">
                  <c:v>9.3653180078316328E-2</c:v>
                </c:pt>
                <c:pt idx="15" formatCode="0.0%">
                  <c:v>9.3653180078316328E-2</c:v>
                </c:pt>
                <c:pt idx="16" formatCode="0.0%">
                  <c:v>9.3653180078316328E-2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1B2-4EE9-93B8-01C641E13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7846104"/>
        <c:axId val="567846432"/>
      </c:lineChart>
      <c:catAx>
        <c:axId val="567846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846432"/>
        <c:crosses val="autoZero"/>
        <c:auto val="1"/>
        <c:lblAlgn val="ctr"/>
        <c:lblOffset val="100"/>
        <c:noMultiLvlLbl val="0"/>
      </c:catAx>
      <c:valAx>
        <c:axId val="56784643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846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 u="sng">
                <a:solidFill>
                  <a:schemeClr val="tx1"/>
                </a:solidFill>
              </a:rPr>
              <a:t>United</a:t>
            </a:r>
            <a:r>
              <a:rPr lang="en-US" b="1" u="sng" baseline="0">
                <a:solidFill>
                  <a:schemeClr val="tx1"/>
                </a:solidFill>
              </a:rPr>
              <a:t> States</a:t>
            </a:r>
            <a:r>
              <a:rPr lang="en-US" b="1" u="sng">
                <a:solidFill>
                  <a:schemeClr val="tx1"/>
                </a:solidFill>
              </a:rPr>
              <a:t> GDP</a:t>
            </a:r>
            <a:r>
              <a:rPr lang="en-US" b="1" u="sng" baseline="0">
                <a:solidFill>
                  <a:schemeClr val="tx1"/>
                </a:solidFill>
              </a:rPr>
              <a:t> Growth Rate</a:t>
            </a:r>
            <a:endParaRPr lang="en-US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(2017)'!$F$346</c:f>
              <c:strCache>
                <c:ptCount val="1"/>
                <c:pt idx="0">
                  <c:v>U.S</c:v>
                </c:pt>
              </c:strCache>
            </c:strRef>
          </c:tx>
          <c:spPr>
            <a:ln w="28575" cap="rnd">
              <a:solidFill>
                <a:srgbClr val="1515F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13"/>
              <c:layout>
                <c:manualLayout>
                  <c:x val="-8.8888888888888892E-2"/>
                  <c:y val="-0.125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chemeClr val="tx1"/>
                        </a:solidFill>
                      </a:rPr>
                      <a:t>2017: </a:t>
                    </a:r>
                    <a:fld id="{CFFBBFAF-FB8B-420F-B735-8E006BE3D330}" type="VALUE">
                      <a:rPr lang="en-US" b="1">
                        <a:solidFill>
                          <a:schemeClr val="tx1"/>
                        </a:solidFill>
                      </a:rPr>
                      <a:pPr>
                        <a:defRPr b="1">
                          <a:solidFill>
                            <a:schemeClr val="tx1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C7D2-41E7-9842-DCBD728BFC54}"/>
                </c:ext>
              </c:extLst>
            </c:dLbl>
            <c:dLbl>
              <c:idx val="14"/>
              <c:layout>
                <c:manualLayout>
                  <c:x val="-3.3333333333333333E-2"/>
                  <c:y val="-0.1805555555555555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rgbClr val="1515F3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rgbClr val="1515F3"/>
                        </a:solidFill>
                      </a:rPr>
                      <a:t>2018e: </a:t>
                    </a:r>
                    <a:fld id="{410EF528-D6DB-489C-974D-D81E105D2953}" type="VALUE">
                      <a:rPr lang="en-US" b="1">
                        <a:solidFill>
                          <a:srgbClr val="1515F3"/>
                        </a:solidFill>
                      </a:rPr>
                      <a:pPr>
                        <a:defRPr b="1">
                          <a:solidFill>
                            <a:srgbClr val="1515F3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rgbClr val="1515F3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C7D2-41E7-9842-DCBD728BFC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'Analysis (2017)'!$C$347:$C$363</c:f>
              <c:strCache>
                <c:ptCount val="17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2018e</c:v>
                </c:pt>
                <c:pt idx="15">
                  <c:v>2019e</c:v>
                </c:pt>
                <c:pt idx="16">
                  <c:v>2020e</c:v>
                </c:pt>
              </c:strCache>
            </c:strRef>
          </c:cat>
          <c:val>
            <c:numRef>
              <c:f>'Analysis (2017)'!$F$347:$F$363</c:f>
              <c:numCache>
                <c:formatCode>0.0%</c:formatCode>
                <c:ptCount val="17"/>
                <c:pt idx="0">
                  <c:v>3.7857428496944401E-2</c:v>
                </c:pt>
                <c:pt idx="1">
                  <c:v>3.3452160633487701E-2</c:v>
                </c:pt>
                <c:pt idx="2">
                  <c:v>2.6666258261219999E-2</c:v>
                </c:pt>
                <c:pt idx="3">
                  <c:v>1.77857023965289E-2</c:v>
                </c:pt>
                <c:pt idx="4">
                  <c:v>-2.9162145869395303E-3</c:v>
                </c:pt>
                <c:pt idx="5">
                  <c:v>-2.7755295741680799E-2</c:v>
                </c:pt>
                <c:pt idx="6">
                  <c:v>2.5319206161631497E-2</c:v>
                </c:pt>
                <c:pt idx="7">
                  <c:v>1.6014546724713901E-2</c:v>
                </c:pt>
                <c:pt idx="8">
                  <c:v>2.22403085385714E-2</c:v>
                </c:pt>
                <c:pt idx="9">
                  <c:v>1.6773315299245299E-2</c:v>
                </c:pt>
                <c:pt idx="10">
                  <c:v>2.5691935941892702E-2</c:v>
                </c:pt>
                <c:pt idx="11">
                  <c:v>2.8615870252723701E-2</c:v>
                </c:pt>
                <c:pt idx="12">
                  <c:v>1.48527919319146E-2</c:v>
                </c:pt>
                <c:pt idx="13">
                  <c:v>2.2733385483016701E-2</c:v>
                </c:pt>
                <c:pt idx="14">
                  <c:v>2.7000000000000003E-2</c:v>
                </c:pt>
                <c:pt idx="15">
                  <c:v>2.5000000000000001E-2</c:v>
                </c:pt>
                <c:pt idx="16">
                  <c:v>0.02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7D2-41E7-9842-DCBD728BFC54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16"/>
              <c:layout>
                <c:manualLayout>
                  <c:x val="-2.2222222222222324E-2"/>
                  <c:y val="6.944444444444436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rgbClr val="1515F3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>
                        <a:solidFill>
                          <a:srgbClr val="1515F3"/>
                        </a:solidFill>
                      </a:rPr>
                      <a:t>2020e: </a:t>
                    </a:r>
                    <a:fld id="{241D69B2-5085-40B0-9B4B-3BCDD1D74869}" type="VALUE">
                      <a:rPr lang="en-US" b="1">
                        <a:solidFill>
                          <a:srgbClr val="1515F3"/>
                        </a:solidFill>
                      </a:rPr>
                      <a:pPr>
                        <a:defRPr b="1">
                          <a:solidFill>
                            <a:srgbClr val="1515F3"/>
                          </a:solidFill>
                        </a:defRPr>
                      </a:pPr>
                      <a:t>[VALUE]</a:t>
                    </a:fld>
                    <a:endParaRPr lang="en-US" b="1">
                      <a:solidFill>
                        <a:srgbClr val="1515F3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1515F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C7D2-41E7-9842-DCBD728BFC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'Analysis (2017)'!$AC$347:$AC$363</c:f>
              <c:numCache>
                <c:formatCode>0.0%</c:formatCode>
                <c:ptCount val="17"/>
                <c:pt idx="0">
                  <c:v>5.1033307916055801E-2</c:v>
                </c:pt>
                <c:pt idx="1">
                  <c:v>5.1033307916055801E-2</c:v>
                </c:pt>
                <c:pt idx="2">
                  <c:v>5.1033307916055801E-2</c:v>
                </c:pt>
                <c:pt idx="3">
                  <c:v>5.1033307916055801E-2</c:v>
                </c:pt>
                <c:pt idx="4">
                  <c:v>5.1033307916055801E-2</c:v>
                </c:pt>
                <c:pt idx="5">
                  <c:v>5.1033307916055801E-2</c:v>
                </c:pt>
                <c:pt idx="6">
                  <c:v>5.1033307916055801E-2</c:v>
                </c:pt>
                <c:pt idx="7">
                  <c:v>5.1033307916055801E-2</c:v>
                </c:pt>
                <c:pt idx="8">
                  <c:v>5.1033307916055801E-2</c:v>
                </c:pt>
                <c:pt idx="9">
                  <c:v>5.1033307916055801E-2</c:v>
                </c:pt>
                <c:pt idx="10">
                  <c:v>5.1033307916055801E-2</c:v>
                </c:pt>
                <c:pt idx="11">
                  <c:v>5.1033307916055801E-2</c:v>
                </c:pt>
                <c:pt idx="12">
                  <c:v>5.1033307916055801E-2</c:v>
                </c:pt>
                <c:pt idx="13">
                  <c:v>5.1033307916055801E-2</c:v>
                </c:pt>
                <c:pt idx="14">
                  <c:v>1.8380814270947891E-2</c:v>
                </c:pt>
                <c:pt idx="15">
                  <c:v>1.8380814270947891E-2</c:v>
                </c:pt>
                <c:pt idx="16">
                  <c:v>1.8380814270947891E-2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7D2-41E7-9842-DCBD728BFC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7846104"/>
        <c:axId val="567846432"/>
      </c:lineChart>
      <c:catAx>
        <c:axId val="567846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846432"/>
        <c:crosses val="autoZero"/>
        <c:auto val="1"/>
        <c:lblAlgn val="ctr"/>
        <c:lblOffset val="100"/>
        <c:noMultiLvlLbl val="0"/>
      </c:catAx>
      <c:valAx>
        <c:axId val="56784643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846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Tourist</a:t>
            </a:r>
            <a:r>
              <a:rPr lang="en-MY" b="1" u="sng" baseline="0">
                <a:solidFill>
                  <a:schemeClr val="tx1"/>
                </a:solidFill>
              </a:rPr>
              <a:t> Arrivals and Receipts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92825896762904E-2"/>
          <c:y val="0.19891258384368621"/>
          <c:w val="0.80440726159230092"/>
          <c:h val="0.6936880285797609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'Analysis (2017)'!$L$346</c:f>
              <c:strCache>
                <c:ptCount val="1"/>
                <c:pt idx="0">
                  <c:v>Non-China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97.4%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672-4107-8824-DD51BEAEE37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93.0%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672-4107-8824-DD51BEAEE37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94.1%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672-4107-8824-DD51BEAEE37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93.5%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672-4107-8824-DD51BEAEE37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92.1%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672-4107-8824-DD51BEAEE37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91.2%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672-4107-8824-DD51BEAEE3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1515F3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('Analysis (2017)'!$C$348,'Analysis (2017)'!$C$356:$C$360)</c:f>
              <c:numCache>
                <c:formatCode>General</c:formatCode>
                <c:ptCount val="6"/>
                <c:pt idx="0">
                  <c:v>2005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</c:numCache>
            </c:numRef>
          </c:cat>
          <c:val>
            <c:numRef>
              <c:f>('Analysis (2017)'!$L$348,'Analysis (2017)'!$L$356:$L$360)</c:f>
              <c:numCache>
                <c:formatCode>0.0</c:formatCode>
                <c:ptCount val="6"/>
                <c:pt idx="0">
                  <c:v>15.998485000000001</c:v>
                </c:pt>
                <c:pt idx="1">
                  <c:v>23.924036999999998</c:v>
                </c:pt>
                <c:pt idx="2">
                  <c:v>25.823960000000003</c:v>
                </c:pt>
                <c:pt idx="3">
                  <c:v>24.044087999999999</c:v>
                </c:pt>
                <c:pt idx="4">
                  <c:v>24.632449999999999</c:v>
                </c:pt>
                <c:pt idx="5">
                  <c:v>23.666792999999998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72-4107-8824-DD51BEAEE37E}"/>
            </c:ext>
          </c:extLst>
        </c:ser>
        <c:ser>
          <c:idx val="1"/>
          <c:order val="1"/>
          <c:tx>
            <c:strRef>
              <c:f>'Analysis (2017)'!$K$346</c:f>
              <c:strCache>
                <c:ptCount val="1"/>
                <c:pt idx="0">
                  <c:v>China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5.8333333333333334E-2"/>
                  <c:y val="4.6296296296295444E-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2.6%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672-4107-8824-DD51BEAEE37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7.0%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672-4107-8824-DD51BEAEE37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5.9%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672-4107-8824-DD51BEAEE37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6.5%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672-4107-8824-DD51BEAEE37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7.9%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672-4107-8824-DD51BEAEE37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8.8%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672-4107-8824-DD51BEAEE3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('Analysis (2017)'!$C$348,'Analysis (2017)'!$C$356:$C$360)</c:f>
              <c:numCache>
                <c:formatCode>General</c:formatCode>
                <c:ptCount val="6"/>
                <c:pt idx="0">
                  <c:v>2005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</c:numCache>
            </c:numRef>
          </c:cat>
          <c:val>
            <c:numRef>
              <c:f>('Analysis (2017)'!$K$348,'Analysis (2017)'!$K$356:$K$360)</c:f>
              <c:numCache>
                <c:formatCode>0.0</c:formatCode>
                <c:ptCount val="6"/>
                <c:pt idx="0">
                  <c:v>0.43257000000000001</c:v>
                </c:pt>
                <c:pt idx="1">
                  <c:v>1.791423</c:v>
                </c:pt>
                <c:pt idx="2">
                  <c:v>1.6133550000000001</c:v>
                </c:pt>
                <c:pt idx="3">
                  <c:v>1.677163</c:v>
                </c:pt>
                <c:pt idx="4">
                  <c:v>2.1249419999999999</c:v>
                </c:pt>
                <c:pt idx="5">
                  <c:v>2.281666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72-4107-8824-DD51BEAEE3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52585456"/>
        <c:axId val="652585128"/>
      </c:barChart>
      <c:lineChart>
        <c:grouping val="standard"/>
        <c:varyColors val="0"/>
        <c:ser>
          <c:idx val="2"/>
          <c:order val="2"/>
          <c:tx>
            <c:strRef>
              <c:f>'Analysis (2017)'!$U$346</c:f>
              <c:strCache>
                <c:ptCount val="1"/>
                <c:pt idx="0">
                  <c:v>Receipts per Arrival (RM)</c:v>
                </c:pt>
              </c:strCache>
            </c:strRef>
          </c:tx>
          <c:spPr>
            <a:ln w="28575" cap="rnd">
              <a:solidFill>
                <a:srgbClr val="52F86E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5.2777777777777805E-2"/>
                  <c:y val="-7.4074074074074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D672-4107-8824-DD51BEAEE37E}"/>
                </c:ext>
              </c:extLst>
            </c:dLbl>
            <c:dLbl>
              <c:idx val="1"/>
              <c:layout>
                <c:manualLayout>
                  <c:x val="-5.0000000000000051E-2"/>
                  <c:y val="-8.33333333333333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D672-4107-8824-DD51BEAEE37E}"/>
                </c:ext>
              </c:extLst>
            </c:dLbl>
            <c:dLbl>
              <c:idx val="2"/>
              <c:layout>
                <c:manualLayout>
                  <c:x val="-4.1666666666666664E-2"/>
                  <c:y val="-7.87037037037037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D672-4107-8824-DD51BEAEE37E}"/>
                </c:ext>
              </c:extLst>
            </c:dLbl>
            <c:dLbl>
              <c:idx val="3"/>
              <c:layout>
                <c:manualLayout>
                  <c:x val="-5.2777777777777778E-2"/>
                  <c:y val="-7.4074074074074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D672-4107-8824-DD51BEAEE37E}"/>
                </c:ext>
              </c:extLst>
            </c:dLbl>
            <c:dLbl>
              <c:idx val="4"/>
              <c:layout>
                <c:manualLayout>
                  <c:x val="-4.4444444444444543E-2"/>
                  <c:y val="-6.944444444444446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D672-4107-8824-DD51BEAEE37E}"/>
                </c:ext>
              </c:extLst>
            </c:dLbl>
            <c:dLbl>
              <c:idx val="5"/>
              <c:layout>
                <c:manualLayout>
                  <c:x val="-0.05"/>
                  <c:y val="-6.01851851851851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D672-4107-8824-DD51BEAEE3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6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rgbClr val="00B050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('Analysis (2017)'!$S$348,'Analysis (2017)'!$S$356:$S$360)</c:f>
              <c:numCache>
                <c:formatCode>_(* #,##0_);_(* \(#,##0\);_(* "-"??_);_(@_)</c:formatCode>
                <c:ptCount val="6"/>
                <c:pt idx="0">
                  <c:v>1944.7381802324926</c:v>
                </c:pt>
                <c:pt idx="1">
                  <c:v>2544.9010050763241</c:v>
                </c:pt>
                <c:pt idx="2">
                  <c:v>2624.1197434953092</c:v>
                </c:pt>
                <c:pt idx="3">
                  <c:v>2687.2565412934237</c:v>
                </c:pt>
                <c:pt idx="4">
                  <c:v>3068.2437212116934</c:v>
                </c:pt>
                <c:pt idx="5">
                  <c:v>3166.4693460216654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672-4107-8824-DD51BEAEE3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0620976"/>
        <c:axId val="740621304"/>
      </c:lineChart>
      <c:catAx>
        <c:axId val="652585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585128"/>
        <c:crosses val="autoZero"/>
        <c:auto val="1"/>
        <c:lblAlgn val="ctr"/>
        <c:lblOffset val="100"/>
        <c:noMultiLvlLbl val="0"/>
      </c:catAx>
      <c:valAx>
        <c:axId val="652585128"/>
        <c:scaling>
          <c:orientation val="minMax"/>
          <c:max val="40"/>
          <c:min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585456"/>
        <c:crosses val="autoZero"/>
        <c:crossBetween val="between"/>
      </c:valAx>
      <c:valAx>
        <c:axId val="740621304"/>
        <c:scaling>
          <c:orientation val="minMax"/>
        </c:scaling>
        <c:delete val="0"/>
        <c:axPos val="r"/>
        <c:numFmt formatCode="_(* #,##0_);_(* \(#,##0\);_(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0620976"/>
        <c:crosses val="max"/>
        <c:crossBetween val="between"/>
      </c:valAx>
      <c:catAx>
        <c:axId val="740620976"/>
        <c:scaling>
          <c:orientation val="minMax"/>
        </c:scaling>
        <c:delete val="1"/>
        <c:axPos val="b"/>
        <c:majorTickMark val="out"/>
        <c:minorTickMark val="none"/>
        <c:tickLblPos val="nextTo"/>
        <c:crossAx val="740621304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2869903762029747"/>
          <c:y val="0.1115277777777778"/>
          <c:w val="0.74260192475940512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MY" b="1" u="sng">
                <a:solidFill>
                  <a:schemeClr val="tx1"/>
                </a:solidFill>
              </a:rPr>
              <a:t>EBITDA and Net Income Margin</a:t>
            </a:r>
            <a:r>
              <a:rPr lang="en-MY" b="1" u="sng" baseline="0">
                <a:solidFill>
                  <a:schemeClr val="tx1"/>
                </a:solidFill>
              </a:rPr>
              <a:t> (2017)</a:t>
            </a:r>
            <a:endParaRPr lang="en-MY" b="1" u="sng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Comps!$C$25</c:f>
              <c:strCache>
                <c:ptCount val="1"/>
                <c:pt idx="0">
                  <c:v>EBITDA</c:v>
                </c:pt>
              </c:strCache>
            </c:strRef>
          </c:tx>
          <c:spPr>
            <a:solidFill>
              <a:srgbClr val="1515F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1515F3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Comps!$B$26:$B$27</c:f>
              <c:strCache>
                <c:ptCount val="2"/>
                <c:pt idx="0">
                  <c:v>Genting Malaysia Berhad</c:v>
                </c:pt>
                <c:pt idx="1">
                  <c:v>Comp Average</c:v>
                </c:pt>
              </c:strCache>
            </c:strRef>
          </c:cat>
          <c:val>
            <c:numRef>
              <c:f>Comps!$C$26:$C$27</c:f>
              <c:numCache>
                <c:formatCode>0.0%</c:formatCode>
                <c:ptCount val="2"/>
                <c:pt idx="0">
                  <c:v>0.23528781219852074</c:v>
                </c:pt>
                <c:pt idx="1">
                  <c:v>0.30590117777514952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5D-4345-B387-8903CF6C6CC4}"/>
            </c:ext>
          </c:extLst>
        </c:ser>
        <c:ser>
          <c:idx val="1"/>
          <c:order val="1"/>
          <c:tx>
            <c:strRef>
              <c:f>Comps!$D$25</c:f>
              <c:strCache>
                <c:ptCount val="1"/>
                <c:pt idx="0">
                  <c:v>Net Income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Comps!$B$26:$B$27</c:f>
              <c:strCache>
                <c:ptCount val="2"/>
                <c:pt idx="0">
                  <c:v>Genting Malaysia Berhad</c:v>
                </c:pt>
                <c:pt idx="1">
                  <c:v>Comp Average</c:v>
                </c:pt>
              </c:strCache>
            </c:strRef>
          </c:cat>
          <c:val>
            <c:numRef>
              <c:f>Comps!$D$26:$D$27</c:f>
              <c:numCache>
                <c:formatCode>0.0%</c:formatCode>
                <c:ptCount val="2"/>
                <c:pt idx="0">
                  <c:v>9.8510022510451281E-2</c:v>
                </c:pt>
                <c:pt idx="1">
                  <c:v>0.20093230288043698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5D-4345-B387-8903CF6C6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8065224"/>
        <c:axId val="568072112"/>
      </c:barChart>
      <c:catAx>
        <c:axId val="568065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8072112"/>
        <c:crosses val="autoZero"/>
        <c:auto val="1"/>
        <c:lblAlgn val="ctr"/>
        <c:lblOffset val="100"/>
        <c:noMultiLvlLbl val="0"/>
      </c:catAx>
      <c:valAx>
        <c:axId val="56807211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8065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Genting</a:t>
            </a:r>
            <a:r>
              <a:rPr lang="en-MY" baseline="0"/>
              <a:t> Malaysia Berhad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Volume (m)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'Hard Input'!$I$1243:$I$1263</c:f>
              <c:numCache>
                <c:formatCode>m/d/yyyy</c:formatCode>
                <c:ptCount val="21"/>
                <c:pt idx="0">
                  <c:v>42877</c:v>
                </c:pt>
                <c:pt idx="1">
                  <c:v>42878</c:v>
                </c:pt>
                <c:pt idx="2">
                  <c:v>42879</c:v>
                </c:pt>
                <c:pt idx="3">
                  <c:v>42880</c:v>
                </c:pt>
                <c:pt idx="4">
                  <c:v>42881</c:v>
                </c:pt>
                <c:pt idx="5">
                  <c:v>42884</c:v>
                </c:pt>
                <c:pt idx="6">
                  <c:v>42886</c:v>
                </c:pt>
                <c:pt idx="7">
                  <c:v>42887</c:v>
                </c:pt>
                <c:pt idx="8">
                  <c:v>42888</c:v>
                </c:pt>
                <c:pt idx="9">
                  <c:v>42891</c:v>
                </c:pt>
                <c:pt idx="10">
                  <c:v>42892</c:v>
                </c:pt>
                <c:pt idx="11">
                  <c:v>42893</c:v>
                </c:pt>
                <c:pt idx="12">
                  <c:v>42894</c:v>
                </c:pt>
                <c:pt idx="13">
                  <c:v>42895</c:v>
                </c:pt>
                <c:pt idx="14">
                  <c:v>42898</c:v>
                </c:pt>
                <c:pt idx="15">
                  <c:v>42899</c:v>
                </c:pt>
                <c:pt idx="16">
                  <c:v>42900</c:v>
                </c:pt>
                <c:pt idx="17">
                  <c:v>42901</c:v>
                </c:pt>
                <c:pt idx="18">
                  <c:v>42902</c:v>
                </c:pt>
                <c:pt idx="19">
                  <c:v>42905</c:v>
                </c:pt>
                <c:pt idx="20">
                  <c:v>42906</c:v>
                </c:pt>
              </c:numCache>
            </c:numRef>
          </c:cat>
          <c:val>
            <c:numRef>
              <c:f>'Hard Input'!$O$1243:$O$1263</c:f>
              <c:numCache>
                <c:formatCode>General</c:formatCode>
                <c:ptCount val="21"/>
                <c:pt idx="0">
                  <c:v>7176200</c:v>
                </c:pt>
                <c:pt idx="1">
                  <c:v>7757600</c:v>
                </c:pt>
                <c:pt idx="2">
                  <c:v>6146700</c:v>
                </c:pt>
                <c:pt idx="3">
                  <c:v>9938700</c:v>
                </c:pt>
                <c:pt idx="4">
                  <c:v>12097200</c:v>
                </c:pt>
                <c:pt idx="5">
                  <c:v>4213900</c:v>
                </c:pt>
                <c:pt idx="6">
                  <c:v>36415100</c:v>
                </c:pt>
                <c:pt idx="7">
                  <c:v>10564100</c:v>
                </c:pt>
                <c:pt idx="8">
                  <c:v>4312500</c:v>
                </c:pt>
                <c:pt idx="9">
                  <c:v>9057100</c:v>
                </c:pt>
                <c:pt idx="10">
                  <c:v>8329300</c:v>
                </c:pt>
                <c:pt idx="11">
                  <c:v>18712900</c:v>
                </c:pt>
                <c:pt idx="12">
                  <c:v>6663200</c:v>
                </c:pt>
                <c:pt idx="13">
                  <c:v>6325300</c:v>
                </c:pt>
                <c:pt idx="14">
                  <c:v>0</c:v>
                </c:pt>
                <c:pt idx="15">
                  <c:v>9141900</c:v>
                </c:pt>
                <c:pt idx="16">
                  <c:v>10223300</c:v>
                </c:pt>
                <c:pt idx="17">
                  <c:v>6395400</c:v>
                </c:pt>
                <c:pt idx="18">
                  <c:v>8644900</c:v>
                </c:pt>
                <c:pt idx="19">
                  <c:v>2450700</c:v>
                </c:pt>
                <c:pt idx="20">
                  <c:v>6065600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2D-4D74-AF28-CAAA6CBD85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469208448"/>
        <c:axId val="469207792"/>
      </c:barChart>
      <c:lineChart>
        <c:grouping val="standard"/>
        <c:varyColors val="0"/>
        <c:ser>
          <c:idx val="0"/>
          <c:order val="1"/>
          <c:tx>
            <c:v>Share Price MYR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'Hard Input'!$I$1243:$I$1263</c:f>
              <c:numCache>
                <c:formatCode>m/d/yyyy</c:formatCode>
                <c:ptCount val="21"/>
                <c:pt idx="0">
                  <c:v>42877</c:v>
                </c:pt>
                <c:pt idx="1">
                  <c:v>42878</c:v>
                </c:pt>
                <c:pt idx="2">
                  <c:v>42879</c:v>
                </c:pt>
                <c:pt idx="3">
                  <c:v>42880</c:v>
                </c:pt>
                <c:pt idx="4">
                  <c:v>42881</c:v>
                </c:pt>
                <c:pt idx="5">
                  <c:v>42884</c:v>
                </c:pt>
                <c:pt idx="6">
                  <c:v>42886</c:v>
                </c:pt>
                <c:pt idx="7">
                  <c:v>42887</c:v>
                </c:pt>
                <c:pt idx="8">
                  <c:v>42888</c:v>
                </c:pt>
                <c:pt idx="9">
                  <c:v>42891</c:v>
                </c:pt>
                <c:pt idx="10">
                  <c:v>42892</c:v>
                </c:pt>
                <c:pt idx="11">
                  <c:v>42893</c:v>
                </c:pt>
                <c:pt idx="12">
                  <c:v>42894</c:v>
                </c:pt>
                <c:pt idx="13">
                  <c:v>42895</c:v>
                </c:pt>
                <c:pt idx="14">
                  <c:v>42898</c:v>
                </c:pt>
                <c:pt idx="15">
                  <c:v>42899</c:v>
                </c:pt>
                <c:pt idx="16">
                  <c:v>42900</c:v>
                </c:pt>
                <c:pt idx="17">
                  <c:v>42901</c:v>
                </c:pt>
                <c:pt idx="18">
                  <c:v>42902</c:v>
                </c:pt>
                <c:pt idx="19">
                  <c:v>42905</c:v>
                </c:pt>
                <c:pt idx="20">
                  <c:v>42906</c:v>
                </c:pt>
              </c:numCache>
            </c:numRef>
          </c:cat>
          <c:val>
            <c:numRef>
              <c:f>'Hard Input'!$M$1243:$M$1263</c:f>
              <c:numCache>
                <c:formatCode>General</c:formatCode>
                <c:ptCount val="21"/>
                <c:pt idx="0">
                  <c:v>5.99</c:v>
                </c:pt>
                <c:pt idx="1">
                  <c:v>5.93</c:v>
                </c:pt>
                <c:pt idx="2">
                  <c:v>5.95</c:v>
                </c:pt>
                <c:pt idx="3">
                  <c:v>6.2</c:v>
                </c:pt>
                <c:pt idx="4">
                  <c:v>6.02</c:v>
                </c:pt>
                <c:pt idx="5">
                  <c:v>6.11</c:v>
                </c:pt>
                <c:pt idx="6">
                  <c:v>5.61</c:v>
                </c:pt>
                <c:pt idx="7">
                  <c:v>5.73</c:v>
                </c:pt>
                <c:pt idx="8">
                  <c:v>5.7</c:v>
                </c:pt>
                <c:pt idx="9">
                  <c:v>5.82</c:v>
                </c:pt>
                <c:pt idx="10">
                  <c:v>5.78</c:v>
                </c:pt>
                <c:pt idx="11">
                  <c:v>5.62</c:v>
                </c:pt>
                <c:pt idx="12">
                  <c:v>5.62</c:v>
                </c:pt>
                <c:pt idx="13">
                  <c:v>5.7</c:v>
                </c:pt>
                <c:pt idx="14">
                  <c:v>5.7</c:v>
                </c:pt>
                <c:pt idx="15">
                  <c:v>5.63</c:v>
                </c:pt>
                <c:pt idx="16">
                  <c:v>5.85</c:v>
                </c:pt>
                <c:pt idx="17">
                  <c:v>5.75</c:v>
                </c:pt>
                <c:pt idx="18">
                  <c:v>5.65</c:v>
                </c:pt>
                <c:pt idx="19">
                  <c:v>5.66</c:v>
                </c:pt>
                <c:pt idx="20">
                  <c:v>5.59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2D-4D74-AF28-CAAA6CBD85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7967688"/>
        <c:axId val="297962440"/>
      </c:lineChart>
      <c:dateAx>
        <c:axId val="297967688"/>
        <c:scaling>
          <c:orientation val="minMax"/>
        </c:scaling>
        <c:delete val="0"/>
        <c:axPos val="b"/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962440"/>
        <c:crosses val="autoZero"/>
        <c:auto val="1"/>
        <c:lblOffset val="100"/>
        <c:baseTimeUnit val="days"/>
      </c:dateAx>
      <c:valAx>
        <c:axId val="297962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967688"/>
        <c:crosses val="autoZero"/>
        <c:crossBetween val="between"/>
      </c:valAx>
      <c:valAx>
        <c:axId val="46920779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208448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dateAx>
        <c:axId val="469208448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469207792"/>
        <c:crosses val="autoZero"/>
        <c:auto val="1"/>
        <c:lblOffset val="100"/>
        <c:baseTimeUnit val="days"/>
        <c:majorUnit val="1"/>
        <c:minorUnit val="1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2886482939632541E-2"/>
          <c:y val="4.6296296296296294E-2"/>
          <c:w val="0.78453258967629047"/>
          <c:h val="0.79133466135458164"/>
        </c:manualLayout>
      </c:layout>
      <c:barChart>
        <c:barDir val="col"/>
        <c:grouping val="clustered"/>
        <c:varyColors val="0"/>
        <c:ser>
          <c:idx val="0"/>
          <c:order val="0"/>
          <c:tx>
            <c:v>Volume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'Share Price'!$A$2:$A$36</c:f>
              <c:strCache>
                <c:ptCount val="35"/>
                <c:pt idx="0">
                  <c:v>06/21/17</c:v>
                </c:pt>
                <c:pt idx="1">
                  <c:v>06/22/17</c:v>
                </c:pt>
                <c:pt idx="2">
                  <c:v>06/23/17</c:v>
                </c:pt>
                <c:pt idx="3">
                  <c:v>06/28/17</c:v>
                </c:pt>
                <c:pt idx="4">
                  <c:v>06/29/17</c:v>
                </c:pt>
                <c:pt idx="5">
                  <c:v>06/30/17</c:v>
                </c:pt>
                <c:pt idx="6">
                  <c:v>7/3/2017</c:v>
                </c:pt>
                <c:pt idx="7">
                  <c:v>7/4/2017</c:v>
                </c:pt>
                <c:pt idx="8">
                  <c:v>7/5/2017</c:v>
                </c:pt>
                <c:pt idx="9">
                  <c:v>7/6/2017</c:v>
                </c:pt>
                <c:pt idx="10">
                  <c:v>7/7/2017</c:v>
                </c:pt>
                <c:pt idx="11">
                  <c:v>7/10/2017</c:v>
                </c:pt>
                <c:pt idx="12">
                  <c:v>7/11/2017</c:v>
                </c:pt>
                <c:pt idx="13">
                  <c:v>7/12/2017</c:v>
                </c:pt>
                <c:pt idx="14">
                  <c:v>07/13/17</c:v>
                </c:pt>
                <c:pt idx="15">
                  <c:v>07/14/17</c:v>
                </c:pt>
                <c:pt idx="16">
                  <c:v>07/17/17</c:v>
                </c:pt>
                <c:pt idx="17">
                  <c:v>07/18/17</c:v>
                </c:pt>
                <c:pt idx="18">
                  <c:v>07/19/17</c:v>
                </c:pt>
                <c:pt idx="19">
                  <c:v>07/20/17</c:v>
                </c:pt>
                <c:pt idx="20">
                  <c:v>07/21/17</c:v>
                </c:pt>
                <c:pt idx="21">
                  <c:v>07/24/17</c:v>
                </c:pt>
                <c:pt idx="22">
                  <c:v>07/25/17</c:v>
                </c:pt>
                <c:pt idx="23">
                  <c:v>07/26/17</c:v>
                </c:pt>
                <c:pt idx="24">
                  <c:v>07/27/17</c:v>
                </c:pt>
                <c:pt idx="25">
                  <c:v>07/28/17</c:v>
                </c:pt>
                <c:pt idx="26">
                  <c:v>07/31/17</c:v>
                </c:pt>
                <c:pt idx="27">
                  <c:v>8/1/2017</c:v>
                </c:pt>
                <c:pt idx="28">
                  <c:v>8/2/2017</c:v>
                </c:pt>
                <c:pt idx="29">
                  <c:v>8/3/2017</c:v>
                </c:pt>
                <c:pt idx="30">
                  <c:v>8/4/2017</c:v>
                </c:pt>
                <c:pt idx="31">
                  <c:v>8/7/2017</c:v>
                </c:pt>
                <c:pt idx="32">
                  <c:v>8/8/2017</c:v>
                </c:pt>
                <c:pt idx="33">
                  <c:v>8/9/2017</c:v>
                </c:pt>
                <c:pt idx="34">
                  <c:v>8/10/2017</c:v>
                </c:pt>
              </c:strCache>
            </c:strRef>
          </c:cat>
          <c:val>
            <c:numRef>
              <c:f>'Share Price'!$F$2:$F$36</c:f>
              <c:numCache>
                <c:formatCode>General</c:formatCode>
                <c:ptCount val="35"/>
                <c:pt idx="0">
                  <c:v>7682300</c:v>
                </c:pt>
                <c:pt idx="1">
                  <c:v>7918600</c:v>
                </c:pt>
                <c:pt idx="2">
                  <c:v>10414800</c:v>
                </c:pt>
                <c:pt idx="3">
                  <c:v>8182200</c:v>
                </c:pt>
                <c:pt idx="4">
                  <c:v>4149400</c:v>
                </c:pt>
                <c:pt idx="5">
                  <c:v>12936200</c:v>
                </c:pt>
                <c:pt idx="6">
                  <c:v>3943900</c:v>
                </c:pt>
                <c:pt idx="7">
                  <c:v>1969700</c:v>
                </c:pt>
                <c:pt idx="8">
                  <c:v>4492700</c:v>
                </c:pt>
                <c:pt idx="9">
                  <c:v>6210400</c:v>
                </c:pt>
                <c:pt idx="10">
                  <c:v>2391000</c:v>
                </c:pt>
                <c:pt idx="11">
                  <c:v>4236000</c:v>
                </c:pt>
                <c:pt idx="12">
                  <c:v>5211600</c:v>
                </c:pt>
                <c:pt idx="13">
                  <c:v>2016700</c:v>
                </c:pt>
                <c:pt idx="14">
                  <c:v>3779600</c:v>
                </c:pt>
                <c:pt idx="15">
                  <c:v>2087800</c:v>
                </c:pt>
                <c:pt idx="16">
                  <c:v>1787200</c:v>
                </c:pt>
                <c:pt idx="17">
                  <c:v>3019800</c:v>
                </c:pt>
                <c:pt idx="18">
                  <c:v>5174700</c:v>
                </c:pt>
                <c:pt idx="19">
                  <c:v>6523700</c:v>
                </c:pt>
                <c:pt idx="20">
                  <c:v>4960700</c:v>
                </c:pt>
                <c:pt idx="21">
                  <c:v>4216500</c:v>
                </c:pt>
                <c:pt idx="22">
                  <c:v>6115500</c:v>
                </c:pt>
                <c:pt idx="23">
                  <c:v>5744500</c:v>
                </c:pt>
                <c:pt idx="24">
                  <c:v>3463800</c:v>
                </c:pt>
                <c:pt idx="25">
                  <c:v>4282800</c:v>
                </c:pt>
                <c:pt idx="26">
                  <c:v>4365800</c:v>
                </c:pt>
                <c:pt idx="27">
                  <c:v>8538700</c:v>
                </c:pt>
                <c:pt idx="28">
                  <c:v>4882700</c:v>
                </c:pt>
                <c:pt idx="29">
                  <c:v>5326400</c:v>
                </c:pt>
                <c:pt idx="30">
                  <c:v>2365000</c:v>
                </c:pt>
                <c:pt idx="31">
                  <c:v>3020500</c:v>
                </c:pt>
                <c:pt idx="32">
                  <c:v>3966600</c:v>
                </c:pt>
                <c:pt idx="33">
                  <c:v>4468900</c:v>
                </c:pt>
                <c:pt idx="34">
                  <c:v>2717700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05-4352-98B0-DE6560E56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555964216"/>
        <c:axId val="555960280"/>
      </c:barChart>
      <c:lineChart>
        <c:grouping val="standard"/>
        <c:varyColors val="0"/>
        <c:ser>
          <c:idx val="1"/>
          <c:order val="1"/>
          <c:tx>
            <c:v>Share Price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'Share Price'!$A$2:$A$36</c:f>
              <c:strCache>
                <c:ptCount val="35"/>
                <c:pt idx="0">
                  <c:v>06/21/17</c:v>
                </c:pt>
                <c:pt idx="1">
                  <c:v>06/22/17</c:v>
                </c:pt>
                <c:pt idx="2">
                  <c:v>06/23/17</c:v>
                </c:pt>
                <c:pt idx="3">
                  <c:v>06/28/17</c:v>
                </c:pt>
                <c:pt idx="4">
                  <c:v>06/29/17</c:v>
                </c:pt>
                <c:pt idx="5">
                  <c:v>06/30/17</c:v>
                </c:pt>
                <c:pt idx="6">
                  <c:v>7/3/2017</c:v>
                </c:pt>
                <c:pt idx="7">
                  <c:v>7/4/2017</c:v>
                </c:pt>
                <c:pt idx="8">
                  <c:v>7/5/2017</c:v>
                </c:pt>
                <c:pt idx="9">
                  <c:v>7/6/2017</c:v>
                </c:pt>
                <c:pt idx="10">
                  <c:v>7/7/2017</c:v>
                </c:pt>
                <c:pt idx="11">
                  <c:v>7/10/2017</c:v>
                </c:pt>
                <c:pt idx="12">
                  <c:v>7/11/2017</c:v>
                </c:pt>
                <c:pt idx="13">
                  <c:v>7/12/2017</c:v>
                </c:pt>
                <c:pt idx="14">
                  <c:v>07/13/17</c:v>
                </c:pt>
                <c:pt idx="15">
                  <c:v>07/14/17</c:v>
                </c:pt>
                <c:pt idx="16">
                  <c:v>07/17/17</c:v>
                </c:pt>
                <c:pt idx="17">
                  <c:v>07/18/17</c:v>
                </c:pt>
                <c:pt idx="18">
                  <c:v>07/19/17</c:v>
                </c:pt>
                <c:pt idx="19">
                  <c:v>07/20/17</c:v>
                </c:pt>
                <c:pt idx="20">
                  <c:v>07/21/17</c:v>
                </c:pt>
                <c:pt idx="21">
                  <c:v>07/24/17</c:v>
                </c:pt>
                <c:pt idx="22">
                  <c:v>07/25/17</c:v>
                </c:pt>
                <c:pt idx="23">
                  <c:v>07/26/17</c:v>
                </c:pt>
                <c:pt idx="24">
                  <c:v>07/27/17</c:v>
                </c:pt>
                <c:pt idx="25">
                  <c:v>07/28/17</c:v>
                </c:pt>
                <c:pt idx="26">
                  <c:v>07/31/17</c:v>
                </c:pt>
                <c:pt idx="27">
                  <c:v>8/1/2017</c:v>
                </c:pt>
                <c:pt idx="28">
                  <c:v>8/2/2017</c:v>
                </c:pt>
                <c:pt idx="29">
                  <c:v>8/3/2017</c:v>
                </c:pt>
                <c:pt idx="30">
                  <c:v>8/4/2017</c:v>
                </c:pt>
                <c:pt idx="31">
                  <c:v>8/7/2017</c:v>
                </c:pt>
                <c:pt idx="32">
                  <c:v>8/8/2017</c:v>
                </c:pt>
                <c:pt idx="33">
                  <c:v>8/9/2017</c:v>
                </c:pt>
                <c:pt idx="34">
                  <c:v>8/10/2017</c:v>
                </c:pt>
              </c:strCache>
            </c:strRef>
          </c:cat>
          <c:val>
            <c:numRef>
              <c:f>'Share Price'!$E$2:$E$36</c:f>
              <c:numCache>
                <c:formatCode>General</c:formatCode>
                <c:ptCount val="35"/>
                <c:pt idx="0">
                  <c:v>5.5</c:v>
                </c:pt>
                <c:pt idx="1">
                  <c:v>5.56</c:v>
                </c:pt>
                <c:pt idx="2">
                  <c:v>5.83</c:v>
                </c:pt>
                <c:pt idx="3">
                  <c:v>5.59</c:v>
                </c:pt>
                <c:pt idx="4">
                  <c:v>5.58</c:v>
                </c:pt>
                <c:pt idx="5">
                  <c:v>5.5</c:v>
                </c:pt>
                <c:pt idx="6">
                  <c:v>5.63</c:v>
                </c:pt>
                <c:pt idx="7">
                  <c:v>5.62</c:v>
                </c:pt>
                <c:pt idx="8">
                  <c:v>5.66</c:v>
                </c:pt>
                <c:pt idx="9">
                  <c:v>5.76</c:v>
                </c:pt>
                <c:pt idx="10">
                  <c:v>5.66</c:v>
                </c:pt>
                <c:pt idx="11">
                  <c:v>5.61</c:v>
                </c:pt>
                <c:pt idx="12">
                  <c:v>5.65</c:v>
                </c:pt>
                <c:pt idx="13">
                  <c:v>5.67</c:v>
                </c:pt>
                <c:pt idx="14">
                  <c:v>5.7</c:v>
                </c:pt>
                <c:pt idx="15">
                  <c:v>5.74</c:v>
                </c:pt>
                <c:pt idx="16">
                  <c:v>5.76</c:v>
                </c:pt>
                <c:pt idx="17">
                  <c:v>5.75</c:v>
                </c:pt>
                <c:pt idx="18">
                  <c:v>5.82</c:v>
                </c:pt>
                <c:pt idx="19">
                  <c:v>5.88</c:v>
                </c:pt>
                <c:pt idx="20">
                  <c:v>5.98</c:v>
                </c:pt>
                <c:pt idx="21">
                  <c:v>6.05</c:v>
                </c:pt>
                <c:pt idx="22">
                  <c:v>6.13</c:v>
                </c:pt>
                <c:pt idx="23">
                  <c:v>6.1</c:v>
                </c:pt>
                <c:pt idx="24">
                  <c:v>6.11</c:v>
                </c:pt>
                <c:pt idx="25">
                  <c:v>5.99</c:v>
                </c:pt>
                <c:pt idx="26">
                  <c:v>6</c:v>
                </c:pt>
                <c:pt idx="27">
                  <c:v>6.1</c:v>
                </c:pt>
                <c:pt idx="28">
                  <c:v>6.06</c:v>
                </c:pt>
                <c:pt idx="29">
                  <c:v>6.1</c:v>
                </c:pt>
                <c:pt idx="30">
                  <c:v>6.05</c:v>
                </c:pt>
                <c:pt idx="31">
                  <c:v>6.05</c:v>
                </c:pt>
                <c:pt idx="32">
                  <c:v>5.99</c:v>
                </c:pt>
                <c:pt idx="33">
                  <c:v>5.92</c:v>
                </c:pt>
                <c:pt idx="34">
                  <c:v>5.87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05-4352-98B0-DE6560E56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815728"/>
        <c:axId val="511816384"/>
      </c:lineChart>
      <c:catAx>
        <c:axId val="511815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816384"/>
        <c:crosses val="autoZero"/>
        <c:auto val="1"/>
        <c:lblAlgn val="ctr"/>
        <c:lblOffset val="100"/>
        <c:noMultiLvlLbl val="0"/>
      </c:catAx>
      <c:valAx>
        <c:axId val="511816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815728"/>
        <c:crosses val="autoZero"/>
        <c:crossBetween val="between"/>
      </c:valAx>
      <c:valAx>
        <c:axId val="55596028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5964216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catAx>
        <c:axId val="5559642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5596028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'Share Price 2'!$A$2:$A$41</c:f>
              <c:strCache>
                <c:ptCount val="40"/>
                <c:pt idx="0">
                  <c:v>08/28/17</c:v>
                </c:pt>
                <c:pt idx="1">
                  <c:v>08/29/17</c:v>
                </c:pt>
                <c:pt idx="2">
                  <c:v>08/30/17</c:v>
                </c:pt>
                <c:pt idx="3">
                  <c:v>9/5/2017</c:v>
                </c:pt>
                <c:pt idx="4">
                  <c:v>9/6/2017</c:v>
                </c:pt>
                <c:pt idx="5">
                  <c:v>9/7/2017</c:v>
                </c:pt>
                <c:pt idx="6">
                  <c:v>9/8/2017</c:v>
                </c:pt>
                <c:pt idx="7">
                  <c:v>9/11/2017</c:v>
                </c:pt>
                <c:pt idx="8">
                  <c:v>9/12/2017</c:v>
                </c:pt>
                <c:pt idx="9">
                  <c:v>09/13/17</c:v>
                </c:pt>
                <c:pt idx="10">
                  <c:v>09/14/17</c:v>
                </c:pt>
                <c:pt idx="11">
                  <c:v>09/15/17</c:v>
                </c:pt>
                <c:pt idx="12">
                  <c:v>09/18/17</c:v>
                </c:pt>
                <c:pt idx="13">
                  <c:v>09/19/17</c:v>
                </c:pt>
                <c:pt idx="14">
                  <c:v>09/20/17</c:v>
                </c:pt>
                <c:pt idx="15">
                  <c:v>09/21/17</c:v>
                </c:pt>
                <c:pt idx="16">
                  <c:v>09/25/17</c:v>
                </c:pt>
                <c:pt idx="17">
                  <c:v>09/26/17</c:v>
                </c:pt>
                <c:pt idx="18">
                  <c:v>09/27/17</c:v>
                </c:pt>
                <c:pt idx="19">
                  <c:v>09/28/17</c:v>
                </c:pt>
                <c:pt idx="20">
                  <c:v>09/29/17</c:v>
                </c:pt>
                <c:pt idx="21">
                  <c:v>10/2/2017</c:v>
                </c:pt>
                <c:pt idx="22">
                  <c:v>10/3/2017</c:v>
                </c:pt>
                <c:pt idx="23">
                  <c:v>10/4/2017</c:v>
                </c:pt>
                <c:pt idx="24">
                  <c:v>10/5/2017</c:v>
                </c:pt>
                <c:pt idx="25">
                  <c:v>10/6/2017</c:v>
                </c:pt>
                <c:pt idx="26">
                  <c:v>10/9/2017</c:v>
                </c:pt>
                <c:pt idx="27">
                  <c:v>10/10/2017</c:v>
                </c:pt>
                <c:pt idx="28">
                  <c:v>10/11/2017</c:v>
                </c:pt>
                <c:pt idx="29">
                  <c:v>10/12/2017</c:v>
                </c:pt>
                <c:pt idx="30">
                  <c:v>10/13/17</c:v>
                </c:pt>
                <c:pt idx="31">
                  <c:v>10/16/17</c:v>
                </c:pt>
                <c:pt idx="32">
                  <c:v>10/17/17</c:v>
                </c:pt>
                <c:pt idx="33">
                  <c:v>10/19/17</c:v>
                </c:pt>
                <c:pt idx="34">
                  <c:v>10/20/17</c:v>
                </c:pt>
                <c:pt idx="35">
                  <c:v>10/23/17</c:v>
                </c:pt>
                <c:pt idx="36">
                  <c:v>10/24/17</c:v>
                </c:pt>
                <c:pt idx="37">
                  <c:v>10/25/17</c:v>
                </c:pt>
                <c:pt idx="38">
                  <c:v>10/26/17</c:v>
                </c:pt>
                <c:pt idx="39">
                  <c:v>10/27/17</c:v>
                </c:pt>
              </c:strCache>
            </c:strRef>
          </c:cat>
          <c:val>
            <c:numRef>
              <c:f>'Share Price 2'!$F$2:$F$41</c:f>
              <c:numCache>
                <c:formatCode>General</c:formatCode>
                <c:ptCount val="40"/>
                <c:pt idx="0">
                  <c:v>12104400</c:v>
                </c:pt>
                <c:pt idx="1">
                  <c:v>10840700</c:v>
                </c:pt>
                <c:pt idx="2">
                  <c:v>6580000</c:v>
                </c:pt>
                <c:pt idx="3">
                  <c:v>5067200</c:v>
                </c:pt>
                <c:pt idx="4">
                  <c:v>3872200</c:v>
                </c:pt>
                <c:pt idx="5">
                  <c:v>3544100</c:v>
                </c:pt>
                <c:pt idx="6">
                  <c:v>7097500</c:v>
                </c:pt>
                <c:pt idx="7">
                  <c:v>5056700</c:v>
                </c:pt>
                <c:pt idx="8">
                  <c:v>6812700</c:v>
                </c:pt>
                <c:pt idx="9">
                  <c:v>6033200</c:v>
                </c:pt>
                <c:pt idx="10">
                  <c:v>8694800</c:v>
                </c:pt>
                <c:pt idx="11">
                  <c:v>6057000</c:v>
                </c:pt>
                <c:pt idx="12">
                  <c:v>3191100</c:v>
                </c:pt>
                <c:pt idx="13">
                  <c:v>7898700</c:v>
                </c:pt>
                <c:pt idx="14">
                  <c:v>3525800</c:v>
                </c:pt>
                <c:pt idx="15">
                  <c:v>3895100</c:v>
                </c:pt>
                <c:pt idx="16">
                  <c:v>5486900</c:v>
                </c:pt>
                <c:pt idx="17">
                  <c:v>7233000</c:v>
                </c:pt>
                <c:pt idx="18">
                  <c:v>3201400</c:v>
                </c:pt>
                <c:pt idx="19">
                  <c:v>6341000</c:v>
                </c:pt>
                <c:pt idx="20">
                  <c:v>7703400</c:v>
                </c:pt>
                <c:pt idx="21">
                  <c:v>4541300</c:v>
                </c:pt>
                <c:pt idx="22">
                  <c:v>6441900</c:v>
                </c:pt>
                <c:pt idx="23">
                  <c:v>1791500</c:v>
                </c:pt>
                <c:pt idx="24">
                  <c:v>6389900</c:v>
                </c:pt>
                <c:pt idx="25">
                  <c:v>7806300</c:v>
                </c:pt>
                <c:pt idx="26">
                  <c:v>6753200</c:v>
                </c:pt>
                <c:pt idx="27">
                  <c:v>5660800</c:v>
                </c:pt>
                <c:pt idx="28">
                  <c:v>15932500</c:v>
                </c:pt>
                <c:pt idx="29">
                  <c:v>6959600</c:v>
                </c:pt>
                <c:pt idx="30">
                  <c:v>5295100</c:v>
                </c:pt>
                <c:pt idx="31">
                  <c:v>7394400</c:v>
                </c:pt>
                <c:pt idx="32">
                  <c:v>5060500</c:v>
                </c:pt>
                <c:pt idx="33">
                  <c:v>4674600</c:v>
                </c:pt>
                <c:pt idx="34">
                  <c:v>1788100</c:v>
                </c:pt>
                <c:pt idx="35">
                  <c:v>4704200</c:v>
                </c:pt>
                <c:pt idx="36">
                  <c:v>8381100</c:v>
                </c:pt>
                <c:pt idx="37">
                  <c:v>8804700</c:v>
                </c:pt>
                <c:pt idx="38">
                  <c:v>14947900</c:v>
                </c:pt>
                <c:pt idx="39">
                  <c:v>20230800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4A-40AB-9921-4966343BEB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9015048"/>
        <c:axId val="509023248"/>
      </c:barChart>
      <c:lineChart>
        <c:grouping val="standard"/>
        <c:varyColors val="0"/>
        <c:ser>
          <c:idx val="0"/>
          <c:order val="0"/>
          <c:tx>
            <c:v>Share Price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'Share Price 2'!$A$2:$A$41</c:f>
              <c:strCache>
                <c:ptCount val="40"/>
                <c:pt idx="0">
                  <c:v>08/28/17</c:v>
                </c:pt>
                <c:pt idx="1">
                  <c:v>08/29/17</c:v>
                </c:pt>
                <c:pt idx="2">
                  <c:v>08/30/17</c:v>
                </c:pt>
                <c:pt idx="3">
                  <c:v>9/5/2017</c:v>
                </c:pt>
                <c:pt idx="4">
                  <c:v>9/6/2017</c:v>
                </c:pt>
                <c:pt idx="5">
                  <c:v>9/7/2017</c:v>
                </c:pt>
                <c:pt idx="6">
                  <c:v>9/8/2017</c:v>
                </c:pt>
                <c:pt idx="7">
                  <c:v>9/11/2017</c:v>
                </c:pt>
                <c:pt idx="8">
                  <c:v>9/12/2017</c:v>
                </c:pt>
                <c:pt idx="9">
                  <c:v>09/13/17</c:v>
                </c:pt>
                <c:pt idx="10">
                  <c:v>09/14/17</c:v>
                </c:pt>
                <c:pt idx="11">
                  <c:v>09/15/17</c:v>
                </c:pt>
                <c:pt idx="12">
                  <c:v>09/18/17</c:v>
                </c:pt>
                <c:pt idx="13">
                  <c:v>09/19/17</c:v>
                </c:pt>
                <c:pt idx="14">
                  <c:v>09/20/17</c:v>
                </c:pt>
                <c:pt idx="15">
                  <c:v>09/21/17</c:v>
                </c:pt>
                <c:pt idx="16">
                  <c:v>09/25/17</c:v>
                </c:pt>
                <c:pt idx="17">
                  <c:v>09/26/17</c:v>
                </c:pt>
                <c:pt idx="18">
                  <c:v>09/27/17</c:v>
                </c:pt>
                <c:pt idx="19">
                  <c:v>09/28/17</c:v>
                </c:pt>
                <c:pt idx="20">
                  <c:v>09/29/17</c:v>
                </c:pt>
                <c:pt idx="21">
                  <c:v>10/2/2017</c:v>
                </c:pt>
                <c:pt idx="22">
                  <c:v>10/3/2017</c:v>
                </c:pt>
                <c:pt idx="23">
                  <c:v>10/4/2017</c:v>
                </c:pt>
                <c:pt idx="24">
                  <c:v>10/5/2017</c:v>
                </c:pt>
                <c:pt idx="25">
                  <c:v>10/6/2017</c:v>
                </c:pt>
                <c:pt idx="26">
                  <c:v>10/9/2017</c:v>
                </c:pt>
                <c:pt idx="27">
                  <c:v>10/10/2017</c:v>
                </c:pt>
                <c:pt idx="28">
                  <c:v>10/11/2017</c:v>
                </c:pt>
                <c:pt idx="29">
                  <c:v>10/12/2017</c:v>
                </c:pt>
                <c:pt idx="30">
                  <c:v>10/13/17</c:v>
                </c:pt>
                <c:pt idx="31">
                  <c:v>10/16/17</c:v>
                </c:pt>
                <c:pt idx="32">
                  <c:v>10/17/17</c:v>
                </c:pt>
                <c:pt idx="33">
                  <c:v>10/19/17</c:v>
                </c:pt>
                <c:pt idx="34">
                  <c:v>10/20/17</c:v>
                </c:pt>
                <c:pt idx="35">
                  <c:v>10/23/17</c:v>
                </c:pt>
                <c:pt idx="36">
                  <c:v>10/24/17</c:v>
                </c:pt>
                <c:pt idx="37">
                  <c:v>10/25/17</c:v>
                </c:pt>
                <c:pt idx="38">
                  <c:v>10/26/17</c:v>
                </c:pt>
                <c:pt idx="39">
                  <c:v>10/27/17</c:v>
                </c:pt>
              </c:strCache>
            </c:strRef>
          </c:cat>
          <c:val>
            <c:numRef>
              <c:f>'Share Price 2'!$E$2:$E$41</c:f>
              <c:numCache>
                <c:formatCode>General</c:formatCode>
                <c:ptCount val="40"/>
                <c:pt idx="0">
                  <c:v>5.63</c:v>
                </c:pt>
                <c:pt idx="1">
                  <c:v>5.8</c:v>
                </c:pt>
                <c:pt idx="2">
                  <c:v>5.87</c:v>
                </c:pt>
                <c:pt idx="3">
                  <c:v>5.82</c:v>
                </c:pt>
                <c:pt idx="4">
                  <c:v>5.96</c:v>
                </c:pt>
                <c:pt idx="5">
                  <c:v>5.95</c:v>
                </c:pt>
                <c:pt idx="6">
                  <c:v>5.86</c:v>
                </c:pt>
                <c:pt idx="7">
                  <c:v>5.9</c:v>
                </c:pt>
                <c:pt idx="8">
                  <c:v>5.9</c:v>
                </c:pt>
                <c:pt idx="9">
                  <c:v>5.75</c:v>
                </c:pt>
                <c:pt idx="10">
                  <c:v>5.68</c:v>
                </c:pt>
                <c:pt idx="11">
                  <c:v>5.82</c:v>
                </c:pt>
                <c:pt idx="12">
                  <c:v>5.7</c:v>
                </c:pt>
                <c:pt idx="13">
                  <c:v>5.61</c:v>
                </c:pt>
                <c:pt idx="14">
                  <c:v>5.69</c:v>
                </c:pt>
                <c:pt idx="15">
                  <c:v>5.6</c:v>
                </c:pt>
                <c:pt idx="16">
                  <c:v>5.53</c:v>
                </c:pt>
                <c:pt idx="17">
                  <c:v>5.42</c:v>
                </c:pt>
                <c:pt idx="18">
                  <c:v>5.42</c:v>
                </c:pt>
                <c:pt idx="19">
                  <c:v>5.32</c:v>
                </c:pt>
                <c:pt idx="20">
                  <c:v>5.38</c:v>
                </c:pt>
                <c:pt idx="21">
                  <c:v>5.3</c:v>
                </c:pt>
                <c:pt idx="22">
                  <c:v>5.47</c:v>
                </c:pt>
                <c:pt idx="23">
                  <c:v>5.5</c:v>
                </c:pt>
                <c:pt idx="24">
                  <c:v>5.39</c:v>
                </c:pt>
                <c:pt idx="25">
                  <c:v>5.38</c:v>
                </c:pt>
                <c:pt idx="26">
                  <c:v>5.47</c:v>
                </c:pt>
                <c:pt idx="27">
                  <c:v>5.36</c:v>
                </c:pt>
                <c:pt idx="28">
                  <c:v>5.27</c:v>
                </c:pt>
                <c:pt idx="29">
                  <c:v>5.27</c:v>
                </c:pt>
                <c:pt idx="30">
                  <c:v>5.26</c:v>
                </c:pt>
                <c:pt idx="31">
                  <c:v>5.37</c:v>
                </c:pt>
                <c:pt idx="32">
                  <c:v>5.32</c:v>
                </c:pt>
                <c:pt idx="33">
                  <c:v>5.24</c:v>
                </c:pt>
                <c:pt idx="34">
                  <c:v>5.23</c:v>
                </c:pt>
                <c:pt idx="35">
                  <c:v>5.12</c:v>
                </c:pt>
                <c:pt idx="36">
                  <c:v>5</c:v>
                </c:pt>
                <c:pt idx="37">
                  <c:v>5.13</c:v>
                </c:pt>
                <c:pt idx="38">
                  <c:v>5.13</c:v>
                </c:pt>
                <c:pt idx="39">
                  <c:v>5.0199999999999996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4A-40AB-9921-4966343BEB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8875224"/>
        <c:axId val="488881456"/>
      </c:lineChart>
      <c:catAx>
        <c:axId val="488875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8881456"/>
        <c:crosses val="autoZero"/>
        <c:auto val="1"/>
        <c:lblAlgn val="ctr"/>
        <c:lblOffset val="100"/>
        <c:noMultiLvlLbl val="0"/>
      </c:catAx>
      <c:valAx>
        <c:axId val="488881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8875224"/>
        <c:crosses val="autoZero"/>
        <c:crossBetween val="between"/>
      </c:valAx>
      <c:valAx>
        <c:axId val="50902324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9015048"/>
        <c:crosses val="max"/>
        <c:crossBetween val="between"/>
      </c:valAx>
      <c:catAx>
        <c:axId val="5090150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090232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'Analysis (2Q 2017)'!$A$27</c:f>
              <c:strCache>
                <c:ptCount val="1"/>
                <c:pt idx="0">
                  <c:v>Interest Expense to EBIT (%)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(2Q 2017)'!$B$2:$E$2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('Analysis (2Q 2017)'!$B$27:$E$27,'Analysis (2Q 2017)'!$G$27)</c:f>
              <c:numCache>
                <c:formatCode>0%</c:formatCode>
                <c:ptCount val="5"/>
                <c:pt idx="0">
                  <c:v>1.7391304347826087E-2</c:v>
                </c:pt>
                <c:pt idx="1">
                  <c:v>2.1250758955676987E-2</c:v>
                </c:pt>
                <c:pt idx="2">
                  <c:v>2.7777777777777776E-2</c:v>
                </c:pt>
                <c:pt idx="3">
                  <c:v>6.1251664447403459E-2</c:v>
                </c:pt>
                <c:pt idx="4">
                  <c:v>0.1297071129707113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B1-4FFB-B3D1-CFC03425EB49}"/>
            </c:ext>
          </c:extLst>
        </c:ser>
        <c:ser>
          <c:idx val="1"/>
          <c:order val="1"/>
          <c:tx>
            <c:strRef>
              <c:f>'Analysis (2Q 2017)'!$A$22</c:f>
              <c:strCache>
                <c:ptCount val="1"/>
                <c:pt idx="0">
                  <c:v>Debt/(Debt + Equity)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'Analysis (2Q 2017)'!$B$2:$E$2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('Analysis (2Q 2017)'!$B$22:$E$22,'Analysis (2Q 2017)'!$G$22)</c:f>
              <c:numCache>
                <c:formatCode>0.0%</c:formatCode>
                <c:ptCount val="5"/>
                <c:pt idx="0">
                  <c:v>9.8027774536118564E-2</c:v>
                </c:pt>
                <c:pt idx="1">
                  <c:v>9.0280102667113046E-2</c:v>
                </c:pt>
                <c:pt idx="2">
                  <c:v>0.19510651761231806</c:v>
                </c:pt>
                <c:pt idx="3">
                  <c:v>0.17882683642677027</c:v>
                </c:pt>
                <c:pt idx="4">
                  <c:v>0.27118836198753071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B1-4FFB-B3D1-CFC03425EB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3161808"/>
        <c:axId val="393162464"/>
      </c:lineChart>
      <c:catAx>
        <c:axId val="393161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162464"/>
        <c:crosses val="autoZero"/>
        <c:auto val="1"/>
        <c:lblAlgn val="ctr"/>
        <c:lblOffset val="100"/>
        <c:noMultiLvlLbl val="0"/>
      </c:catAx>
      <c:valAx>
        <c:axId val="3931624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161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Margin</a:t>
            </a:r>
            <a:r>
              <a:rPr lang="en-MY" baseline="0"/>
              <a:t> To Revenue (%)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'Analysis (2Q 2017)'!$A$11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chemeClr val="tx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D1AB-45B3-958A-4981481E3E5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('Analysis (2Q 2017)'!$B$2:$F$2,'Analysis (2Q 2017)'!$G$2)</c:f>
              <c:strCache>
                <c:ptCount val="6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Average</c:v>
                </c:pt>
                <c:pt idx="5">
                  <c:v>2Q 2017</c:v>
                </c:pt>
              </c:strCache>
            </c:strRef>
          </c:cat>
          <c:val>
            <c:numRef>
              <c:f>('Analysis (2Q 2017)'!$B$11:$F$11,'Analysis (2Q 2017)'!$G$11)</c:f>
              <c:numCache>
                <c:formatCode>0.0%</c:formatCode>
                <c:ptCount val="6"/>
                <c:pt idx="0">
                  <c:v>0.30115273775216139</c:v>
                </c:pt>
                <c:pt idx="1">
                  <c:v>0.27403086644792807</c:v>
                </c:pt>
                <c:pt idx="2">
                  <c:v>0.2358265840876608</c:v>
                </c:pt>
                <c:pt idx="3">
                  <c:v>0.25783699059561127</c:v>
                </c:pt>
                <c:pt idx="4">
                  <c:v>0.25589814704373337</c:v>
                </c:pt>
                <c:pt idx="5">
                  <c:v>0.21465968586387435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AB-45B3-958A-4981481E3E58}"/>
            </c:ext>
          </c:extLst>
        </c:ser>
        <c:ser>
          <c:idx val="1"/>
          <c:order val="1"/>
          <c:tx>
            <c:strRef>
              <c:f>'Analysis (2Q 2017)'!$A$12</c:f>
              <c:strCache>
                <c:ptCount val="1"/>
                <c:pt idx="0">
                  <c:v>  Net Income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rgbClr val="FFFF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1AB-45B3-958A-4981481E3E58}"/>
              </c:ext>
            </c:extLst>
          </c:dPt>
          <c:dLbls>
            <c:dLbl>
              <c:idx val="0"/>
              <c:layout>
                <c:manualLayout>
                  <c:x val="1.1111111111111086E-2"/>
                  <c:y val="4.629629629629629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1AB-45B3-958A-4981481E3E58}"/>
                </c:ext>
              </c:extLst>
            </c:dLbl>
            <c:dLbl>
              <c:idx val="1"/>
              <c:layout>
                <c:manualLayout>
                  <c:x val="1.1111111111111112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1AB-45B3-958A-4981481E3E58}"/>
                </c:ext>
              </c:extLst>
            </c:dLbl>
            <c:dLbl>
              <c:idx val="2"/>
              <c:layout>
                <c:manualLayout>
                  <c:x val="8.3333333333333332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1AB-45B3-958A-4981481E3E58}"/>
                </c:ext>
              </c:extLst>
            </c:dLbl>
            <c:dLbl>
              <c:idx val="3"/>
              <c:layout>
                <c:manualLayout>
                  <c:x val="8.3333333333332309E-3"/>
                  <c:y val="4.629629629629629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1AB-45B3-958A-4981481E3E58}"/>
                </c:ext>
              </c:extLst>
            </c:dLbl>
            <c:dLbl>
              <c:idx val="4"/>
              <c:layout>
                <c:manualLayout>
                  <c:x val="1.1111111111111112E-2"/>
                  <c:y val="4.629629629629629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1AB-45B3-958A-4981481E3E58}"/>
                </c:ext>
              </c:extLst>
            </c:dLbl>
            <c:dLbl>
              <c:idx val="5"/>
              <c:layout>
                <c:manualLayout>
                  <c:x val="8.3333333333333332E-3"/>
                  <c:y val="-8.4875562720133283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1AB-45B3-958A-4981481E3E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('Analysis (2Q 2017)'!$B$2:$F$2,'Analysis (2Q 2017)'!$G$2)</c:f>
              <c:strCache>
                <c:ptCount val="6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Average</c:v>
                </c:pt>
                <c:pt idx="5">
                  <c:v>2Q 2017</c:v>
                </c:pt>
              </c:strCache>
            </c:strRef>
          </c:cat>
          <c:val>
            <c:numRef>
              <c:f>('Analysis (2Q 2017)'!$B$12:$F$12,'Analysis (2Q 2017)'!$G$12)</c:f>
              <c:numCache>
                <c:formatCode>0.0%</c:formatCode>
                <c:ptCount val="6"/>
                <c:pt idx="0">
                  <c:v>0.19788664745437079</c:v>
                </c:pt>
                <c:pt idx="1">
                  <c:v>0.13124316441851988</c:v>
                </c:pt>
                <c:pt idx="2">
                  <c:v>0.11422105764649833</c:v>
                </c:pt>
                <c:pt idx="3">
                  <c:v>0.12763098969995521</c:v>
                </c:pt>
                <c:pt idx="4">
                  <c:v>0.12436507058832447</c:v>
                </c:pt>
                <c:pt idx="5">
                  <c:v>8.2024432809773118E-2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AB-45B3-958A-4981481E3E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0168272"/>
        <c:axId val="400168600"/>
      </c:barChart>
      <c:catAx>
        <c:axId val="400168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68600"/>
        <c:crosses val="autoZero"/>
        <c:auto val="1"/>
        <c:lblAlgn val="ctr"/>
        <c:lblOffset val="100"/>
        <c:noMultiLvlLbl val="0"/>
      </c:catAx>
      <c:valAx>
        <c:axId val="400168600"/>
        <c:scaling>
          <c:orientation val="minMax"/>
          <c:min val="5.000000000000001E-2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68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title pos="t" align="ctr" overlay="0"/>
    <cx:plotArea>
      <cx:plotAreaRegion>
        <cx:series layoutId="clusteredColumn" uniqueId="{00000000-1315-46F6-ABF7-9CE8A1CF5F6D}">
          <cx:tx>
            <cx:txData>
              <cx:f/>
              <cx:v>Share Price</cx:v>
            </cx:txData>
          </cx:tx>
          <cx:dataId val="0"/>
          <cx:layoutPr>
            <cx:binning intervalClosed="r"/>
          </cx:layoutPr>
        </cx:series>
      </cx:plotAreaRegion>
      <cx:axis id="0">
        <cx:catScaling/>
        <cx:tickLabels/>
      </cx:axis>
      <cx:axis id="1">
        <cx:valScaling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</cx:f>
      </cx:strDim>
      <cx:numDim type="val">
        <cx:f>_xlchart.v1.3</cx:f>
      </cx:numDim>
    </cx:data>
  </cx:chartData>
  <cx:chart>
    <cx:title pos="t" align="ctr" overlay="0">
      <cx:tx>
        <cx:txData>
          <cx:v>Share Price Distribution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b="1">
              <a:solidFill>
                <a:schemeClr val="tx1"/>
              </a:solidFill>
            </a:defRPr>
          </a:pPr>
          <a:r>
            <a:rPr lang="en-US" sz="1400" b="1" i="0" u="none" strike="noStrike" baseline="0">
              <a:solidFill>
                <a:schemeClr val="tx1"/>
              </a:solidFill>
              <a:latin typeface="Calibri" panose="020F0502020204030204"/>
            </a:rPr>
            <a:t>Share Price Distribution</a:t>
          </a:r>
        </a:p>
      </cx:txPr>
    </cx:title>
    <cx:plotArea>
      <cx:plotAreaRegion>
        <cx:plotSurface>
          <cx:spPr>
            <a:noFill/>
            <a:ln>
              <a:noFill/>
            </a:ln>
          </cx:spPr>
        </cx:plotSurface>
        <cx:series layoutId="clusteredColumn" uniqueId="{00000000-1315-46F6-ABF7-9CE8A1CF5F6D}">
          <cx:tx>
            <cx:txData>
              <cx:f/>
              <cx:v>Share Price</cx:v>
            </cx:txData>
          </cx:tx>
          <cx:spPr>
            <a:solidFill>
              <a:srgbClr val="C00000"/>
            </a:solidFill>
          </cx:spPr>
          <cx:dataId val="0"/>
          <cx:layoutPr>
            <cx:binning intervalClosed="r">
              <cx:binSize val="0.30000000000000004"/>
            </cx:binning>
          </cx:layoutPr>
        </cx:series>
      </cx:plotAreaRegion>
      <cx:axis id="0">
        <cx:catScaling gapWidth="0.330000013"/>
        <cx:tickLabels/>
      </cx:axis>
      <cx:axis id="1">
        <cx:valScaling/>
        <cx:tickLabels/>
      </cx:axis>
    </cx:plotArea>
  </cx:chart>
  <cx:spPr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chart" Target="../charts/chart10.xml"/><Relationship Id="rId18" Type="http://schemas.openxmlformats.org/officeDocument/2006/relationships/image" Target="../media/image2.png"/><Relationship Id="rId3" Type="http://schemas.openxmlformats.org/officeDocument/2006/relationships/chart" Target="../charts/chart2.xml"/><Relationship Id="rId21" Type="http://schemas.openxmlformats.org/officeDocument/2006/relationships/image" Target="../media/image3.png"/><Relationship Id="rId7" Type="http://schemas.microsoft.com/office/2014/relationships/chartEx" Target="../charts/chartEx1.xml"/><Relationship Id="rId12" Type="http://schemas.openxmlformats.org/officeDocument/2006/relationships/chart" Target="../charts/chart9.xml"/><Relationship Id="rId17" Type="http://schemas.openxmlformats.org/officeDocument/2006/relationships/chart" Target="../charts/chart14.xml"/><Relationship Id="rId25" Type="http://schemas.openxmlformats.org/officeDocument/2006/relationships/chart" Target="../charts/chart20.xml"/><Relationship Id="rId2" Type="http://schemas.openxmlformats.org/officeDocument/2006/relationships/image" Target="../media/image1.emf"/><Relationship Id="rId16" Type="http://schemas.openxmlformats.org/officeDocument/2006/relationships/chart" Target="../charts/chart13.xml"/><Relationship Id="rId20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11" Type="http://schemas.microsoft.com/office/2014/relationships/chartEx" Target="../charts/chartEx2.xml"/><Relationship Id="rId24" Type="http://schemas.openxmlformats.org/officeDocument/2006/relationships/chart" Target="../charts/chart19.xml"/><Relationship Id="rId5" Type="http://schemas.openxmlformats.org/officeDocument/2006/relationships/chart" Target="../charts/chart4.xml"/><Relationship Id="rId15" Type="http://schemas.openxmlformats.org/officeDocument/2006/relationships/chart" Target="../charts/chart12.xml"/><Relationship Id="rId23" Type="http://schemas.openxmlformats.org/officeDocument/2006/relationships/chart" Target="../charts/chart18.xml"/><Relationship Id="rId10" Type="http://schemas.openxmlformats.org/officeDocument/2006/relationships/chart" Target="../charts/chart8.xml"/><Relationship Id="rId19" Type="http://schemas.openxmlformats.org/officeDocument/2006/relationships/chart" Target="../charts/chart15.xml"/><Relationship Id="rId4" Type="http://schemas.openxmlformats.org/officeDocument/2006/relationships/chart" Target="../charts/chart3.xml"/><Relationship Id="rId9" Type="http://schemas.openxmlformats.org/officeDocument/2006/relationships/chart" Target="../charts/chart7.xml"/><Relationship Id="rId14" Type="http://schemas.openxmlformats.org/officeDocument/2006/relationships/chart" Target="../charts/chart11.xml"/><Relationship Id="rId22" Type="http://schemas.openxmlformats.org/officeDocument/2006/relationships/chart" Target="../charts/chart17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png"/><Relationship Id="rId1" Type="http://schemas.openxmlformats.org/officeDocument/2006/relationships/chart" Target="../charts/chart22.xml"/><Relationship Id="rId4" Type="http://schemas.openxmlformats.org/officeDocument/2006/relationships/image" Target="../media/image8.emf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https://klse.i3investor.com/servlets/ptres/40642.jsp" TargetMode="External"/><Relationship Id="rId13" Type="http://schemas.openxmlformats.org/officeDocument/2006/relationships/hyperlink" Target="https://klse.i3investor.com/servlets/ptres/39525.jsp" TargetMode="External"/><Relationship Id="rId18" Type="http://schemas.openxmlformats.org/officeDocument/2006/relationships/chart" Target="../charts/chart23.xml"/><Relationship Id="rId3" Type="http://schemas.openxmlformats.org/officeDocument/2006/relationships/hyperlink" Target="https://klse.i3investor.com/servlets/ptres/41379.jsp" TargetMode="External"/><Relationship Id="rId7" Type="http://schemas.openxmlformats.org/officeDocument/2006/relationships/hyperlink" Target="https://klse.i3investor.com/servlets/ptres/41327.jsp" TargetMode="External"/><Relationship Id="rId12" Type="http://schemas.openxmlformats.org/officeDocument/2006/relationships/hyperlink" Target="https://klse.i3investor.com/servlets/ptres/41122.jsp" TargetMode="External"/><Relationship Id="rId17" Type="http://schemas.openxmlformats.org/officeDocument/2006/relationships/hyperlink" Target="https://klse.i3investor.com/servlets/ptres/39442.jsp" TargetMode="External"/><Relationship Id="rId2" Type="http://schemas.openxmlformats.org/officeDocument/2006/relationships/image" Target="../media/image10.gif"/><Relationship Id="rId16" Type="http://schemas.openxmlformats.org/officeDocument/2006/relationships/hyperlink" Target="https://klse.i3investor.com/servlets/ptres/39469.jsp" TargetMode="External"/><Relationship Id="rId1" Type="http://schemas.openxmlformats.org/officeDocument/2006/relationships/hyperlink" Target="https://klse.i3investor.com/servlets/ptres/41415.jsp" TargetMode="External"/><Relationship Id="rId6" Type="http://schemas.openxmlformats.org/officeDocument/2006/relationships/hyperlink" Target="https://klse.i3investor.com/servlets/ptres/40744.jsp" TargetMode="External"/><Relationship Id="rId11" Type="http://schemas.openxmlformats.org/officeDocument/2006/relationships/hyperlink" Target="https://klse.i3investor.com/servlets/ptres/41237.jsp" TargetMode="External"/><Relationship Id="rId5" Type="http://schemas.openxmlformats.org/officeDocument/2006/relationships/hyperlink" Target="https://klse.i3investor.com/servlets/ptres/40964.jsp" TargetMode="External"/><Relationship Id="rId15" Type="http://schemas.openxmlformats.org/officeDocument/2006/relationships/hyperlink" Target="https://klse.i3investor.com/servlets/ptres/41203.jsp" TargetMode="External"/><Relationship Id="rId10" Type="http://schemas.openxmlformats.org/officeDocument/2006/relationships/hyperlink" Target="https://klse.i3investor.com/servlets/ptres/40761.jsp" TargetMode="External"/><Relationship Id="rId4" Type="http://schemas.openxmlformats.org/officeDocument/2006/relationships/hyperlink" Target="https://klse.i3investor.com/servlets/ptres/41027.jsp" TargetMode="External"/><Relationship Id="rId9" Type="http://schemas.openxmlformats.org/officeDocument/2006/relationships/hyperlink" Target="https://klse.i3investor.com/servlets/ptres/40846.jsp" TargetMode="External"/><Relationship Id="rId14" Type="http://schemas.openxmlformats.org/officeDocument/2006/relationships/hyperlink" Target="https://klse.i3investor.com/servlets/ptres/39455.jsp" TargetMode="Externa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</xdr:row>
      <xdr:rowOff>53340</xdr:rowOff>
    </xdr:from>
    <xdr:to>
      <xdr:col>8</xdr:col>
      <xdr:colOff>209550</xdr:colOff>
      <xdr:row>14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615BED-4CF0-46DE-A629-ADBAD7A796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40</xdr:row>
      <xdr:rowOff>0</xdr:rowOff>
    </xdr:from>
    <xdr:to>
      <xdr:col>4</xdr:col>
      <xdr:colOff>617220</xdr:colOff>
      <xdr:row>42</xdr:row>
      <xdr:rowOff>7620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EB32B193-562F-47F3-965B-C24149F04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15200"/>
          <a:ext cx="406908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87630</xdr:colOff>
      <xdr:row>363</xdr:row>
      <xdr:rowOff>53340</xdr:rowOff>
    </xdr:from>
    <xdr:to>
      <xdr:col>9</xdr:col>
      <xdr:colOff>354330</xdr:colOff>
      <xdr:row>378</xdr:row>
      <xdr:rowOff>53340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68B7976-4688-4B3B-AC49-47C7A39BB9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0</xdr:colOff>
      <xdr:row>380</xdr:row>
      <xdr:rowOff>0</xdr:rowOff>
    </xdr:from>
    <xdr:to>
      <xdr:col>9</xdr:col>
      <xdr:colOff>266700</xdr:colOff>
      <xdr:row>395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33EBA21-18B4-4652-A1C1-A499F5501C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0</xdr:colOff>
      <xdr:row>380</xdr:row>
      <xdr:rowOff>0</xdr:rowOff>
    </xdr:from>
    <xdr:to>
      <xdr:col>16</xdr:col>
      <xdr:colOff>563880</xdr:colOff>
      <xdr:row>395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9052DD1-D67C-41E0-9476-901ACE2256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0</xdr:colOff>
      <xdr:row>380</xdr:row>
      <xdr:rowOff>0</xdr:rowOff>
    </xdr:from>
    <xdr:to>
      <xdr:col>25</xdr:col>
      <xdr:colOff>304800</xdr:colOff>
      <xdr:row>395</xdr:row>
      <xdr:rowOff>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A0E6B1F-0B0B-44D3-B78C-54F70BBEAB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15</xdr:row>
      <xdr:rowOff>100012</xdr:rowOff>
    </xdr:from>
    <xdr:to>
      <xdr:col>8</xdr:col>
      <xdr:colOff>266700</xdr:colOff>
      <xdr:row>23</xdr:row>
      <xdr:rowOff>180975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A25C4AB6-68E9-4F23-80CA-E83B905DDD2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7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38125" y="2957512"/>
              <a:ext cx="6515100" cy="160496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MY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8</xdr:col>
      <xdr:colOff>333375</xdr:colOff>
      <xdr:row>238</xdr:row>
      <xdr:rowOff>33337</xdr:rowOff>
    </xdr:from>
    <xdr:to>
      <xdr:col>14</xdr:col>
      <xdr:colOff>809625</xdr:colOff>
      <xdr:row>253</xdr:row>
      <xdr:rowOff>109537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940786A0-D909-4659-AB5F-81C4F00093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390525</xdr:colOff>
      <xdr:row>255</xdr:row>
      <xdr:rowOff>0</xdr:rowOff>
    </xdr:from>
    <xdr:to>
      <xdr:col>14</xdr:col>
      <xdr:colOff>866775</xdr:colOff>
      <xdr:row>269</xdr:row>
      <xdr:rowOff>76200</xdr:rowOff>
    </xdr:to>
    <xdr:grpSp>
      <xdr:nvGrpSpPr>
        <xdr:cNvPr id="35" name="Group 34">
          <a:extLst>
            <a:ext uri="{FF2B5EF4-FFF2-40B4-BE49-F238E27FC236}">
              <a16:creationId xmlns:a16="http://schemas.microsoft.com/office/drawing/2014/main" id="{5A58D6A7-E529-4905-A5B7-47BC1A20BB2A}"/>
            </a:ext>
          </a:extLst>
        </xdr:cNvPr>
        <xdr:cNvGrpSpPr/>
      </xdr:nvGrpSpPr>
      <xdr:grpSpPr>
        <a:xfrm>
          <a:off x="6877050" y="48387000"/>
          <a:ext cx="4762500" cy="2743200"/>
          <a:chOff x="7096125" y="50196750"/>
          <a:chExt cx="4762500" cy="2743200"/>
        </a:xfrm>
      </xdr:grpSpPr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960E68DF-E580-412A-B809-66AB461CEDA5}"/>
              </a:ext>
            </a:extLst>
          </xdr:cNvPr>
          <xdr:cNvSpPr txBox="1"/>
        </xdr:nvSpPr>
        <xdr:spPr>
          <a:xfrm>
            <a:off x="7353300" y="51215925"/>
            <a:ext cx="719556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MY" sz="1050" b="1"/>
              <a:t>RM8.2bn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5A07DAD3-B6AE-427B-8E1D-C8317F19DA5F}"/>
              </a:ext>
            </a:extLst>
          </xdr:cNvPr>
          <xdr:cNvSpPr txBox="1"/>
        </xdr:nvSpPr>
        <xdr:spPr>
          <a:xfrm>
            <a:off x="8239125" y="51215925"/>
            <a:ext cx="695062" cy="25673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MY" sz="1050" b="1"/>
              <a:t>RM8.1bn</a:t>
            </a:r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5E2F6867-8BFD-484C-8E17-560A69596822}"/>
              </a:ext>
            </a:extLst>
          </xdr:cNvPr>
          <xdr:cNvSpPr txBox="1"/>
        </xdr:nvSpPr>
        <xdr:spPr>
          <a:xfrm>
            <a:off x="9134475" y="51225450"/>
            <a:ext cx="695062" cy="25673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MY" sz="1050" b="1"/>
              <a:t>RM8.2bn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FC3589C4-5D69-4D34-B874-55A447241E9C}"/>
              </a:ext>
            </a:extLst>
          </xdr:cNvPr>
          <xdr:cNvSpPr txBox="1"/>
        </xdr:nvSpPr>
        <xdr:spPr>
          <a:xfrm>
            <a:off x="10001250" y="51111150"/>
            <a:ext cx="695062" cy="25673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MY" sz="1050" b="1"/>
              <a:t>RM8.8bn</a:t>
            </a:r>
          </a:p>
        </xdr:txBody>
      </xdr: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7A3D879C-85D3-41E2-91DD-EA9AC421BB3C}"/>
              </a:ext>
            </a:extLst>
          </xdr:cNvPr>
          <xdr:cNvSpPr txBox="1"/>
        </xdr:nvSpPr>
        <xdr:spPr>
          <a:xfrm>
            <a:off x="10906125" y="51025425"/>
            <a:ext cx="695062" cy="25673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MY" sz="1050" b="1"/>
              <a:t>RM9.1bn</a:t>
            </a:r>
          </a:p>
        </xdr:txBody>
      </xdr:sp>
      <xdr:grpSp>
        <xdr:nvGrpSpPr>
          <xdr:cNvPr id="33" name="Group 32">
            <a:extLst>
              <a:ext uri="{FF2B5EF4-FFF2-40B4-BE49-F238E27FC236}">
                <a16:creationId xmlns:a16="http://schemas.microsoft.com/office/drawing/2014/main" id="{F7D1AE93-5D96-434B-8137-D8B06C9B9658}"/>
              </a:ext>
            </a:extLst>
          </xdr:cNvPr>
          <xdr:cNvGrpSpPr/>
        </xdr:nvGrpSpPr>
        <xdr:grpSpPr>
          <a:xfrm>
            <a:off x="7096125" y="50196750"/>
            <a:ext cx="4762500" cy="2743200"/>
            <a:chOff x="7124700" y="48387000"/>
            <a:chExt cx="4762500" cy="2743200"/>
          </a:xfrm>
        </xdr:grpSpPr>
        <xdr:graphicFrame macro="">
          <xdr:nvGraphicFramePr>
            <xdr:cNvPr id="19" name="Chart 18">
              <a:extLst>
                <a:ext uri="{FF2B5EF4-FFF2-40B4-BE49-F238E27FC236}">
                  <a16:creationId xmlns:a16="http://schemas.microsoft.com/office/drawing/2014/main" id="{2D4D37AF-1C53-4151-AF2C-48CD2E6FA264}"/>
                </a:ext>
              </a:extLst>
            </xdr:cNvPr>
            <xdr:cNvGraphicFramePr>
              <a:graphicFrameLocks/>
            </xdr:cNvGraphicFramePr>
          </xdr:nvGraphicFramePr>
          <xdr:xfrm>
            <a:off x="7124700" y="48387000"/>
            <a:ext cx="4762500" cy="274320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9"/>
            </a:graphicData>
          </a:graphic>
        </xdr:graphicFrame>
        <xdr:cxnSp macro="">
          <xdr:nvCxnSpPr>
            <xdr:cNvPr id="26" name="Straight Arrow Connector 25">
              <a:extLst>
                <a:ext uri="{FF2B5EF4-FFF2-40B4-BE49-F238E27FC236}">
                  <a16:creationId xmlns:a16="http://schemas.microsoft.com/office/drawing/2014/main" id="{146DA47D-4E3B-4D1F-8C59-BFCF2D04EEEE}"/>
                </a:ext>
              </a:extLst>
            </xdr:cNvPr>
            <xdr:cNvCxnSpPr/>
          </xdr:nvCxnSpPr>
          <xdr:spPr>
            <a:xfrm>
              <a:off x="10725150" y="50244375"/>
              <a:ext cx="314325" cy="200025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1" name="Straight Arrow Connector 30">
              <a:extLst>
                <a:ext uri="{FF2B5EF4-FFF2-40B4-BE49-F238E27FC236}">
                  <a16:creationId xmlns:a16="http://schemas.microsoft.com/office/drawing/2014/main" id="{DF2633CF-7C50-4FEC-85F9-A0A92AE8BAEE}"/>
                </a:ext>
              </a:extLst>
            </xdr:cNvPr>
            <xdr:cNvCxnSpPr/>
          </xdr:nvCxnSpPr>
          <xdr:spPr>
            <a:xfrm flipV="1">
              <a:off x="10706100" y="49644300"/>
              <a:ext cx="304800" cy="190500"/>
            </a:xfrm>
            <a:prstGeom prst="straightConnector1">
              <a:avLst/>
            </a:prstGeom>
            <a:ln>
              <a:solidFill>
                <a:schemeClr val="accent2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14</xdr:col>
      <xdr:colOff>866775</xdr:colOff>
      <xdr:row>2</xdr:row>
      <xdr:rowOff>57149</xdr:rowOff>
    </xdr:from>
    <xdr:to>
      <xdr:col>23</xdr:col>
      <xdr:colOff>533400</xdr:colOff>
      <xdr:row>19</xdr:row>
      <xdr:rowOff>66675</xdr:rowOff>
    </xdr:to>
    <xdr:grpSp>
      <xdr:nvGrpSpPr>
        <xdr:cNvPr id="44" name="Group 43">
          <a:extLst>
            <a:ext uri="{FF2B5EF4-FFF2-40B4-BE49-F238E27FC236}">
              <a16:creationId xmlns:a16="http://schemas.microsoft.com/office/drawing/2014/main" id="{E51668D8-FBFC-4B57-B90C-BADFBEBE61D5}"/>
            </a:ext>
          </a:extLst>
        </xdr:cNvPr>
        <xdr:cNvGrpSpPr/>
      </xdr:nvGrpSpPr>
      <xdr:grpSpPr>
        <a:xfrm>
          <a:off x="11639550" y="438149"/>
          <a:ext cx="6162675" cy="3248026"/>
          <a:chOff x="11639550" y="438149"/>
          <a:chExt cx="5457825" cy="3248026"/>
        </a:xfrm>
      </xdr:grpSpPr>
      <xdr:graphicFrame macro="">
        <xdr:nvGraphicFramePr>
          <xdr:cNvPr id="37" name="Chart 36">
            <a:extLst>
              <a:ext uri="{FF2B5EF4-FFF2-40B4-BE49-F238E27FC236}">
                <a16:creationId xmlns:a16="http://schemas.microsoft.com/office/drawing/2014/main" id="{29D47FD5-FFCC-42EF-B2F7-877EFCB340A1}"/>
              </a:ext>
            </a:extLst>
          </xdr:cNvPr>
          <xdr:cNvGraphicFramePr>
            <a:graphicFrameLocks/>
          </xdr:cNvGraphicFramePr>
        </xdr:nvGraphicFramePr>
        <xdr:xfrm>
          <a:off x="11639550" y="438149"/>
          <a:ext cx="5457825" cy="324802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sp macro="" textlink="">
        <xdr:nvSpPr>
          <xdr:cNvPr id="38" name="TextBox 37">
            <a:extLst>
              <a:ext uri="{FF2B5EF4-FFF2-40B4-BE49-F238E27FC236}">
                <a16:creationId xmlns:a16="http://schemas.microsoft.com/office/drawing/2014/main" id="{40ADC7D3-7D90-48F0-BB06-A9425D0A23A9}"/>
              </a:ext>
            </a:extLst>
          </xdr:cNvPr>
          <xdr:cNvSpPr txBox="1"/>
        </xdr:nvSpPr>
        <xdr:spPr>
          <a:xfrm>
            <a:off x="14820900" y="581025"/>
            <a:ext cx="1523687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MY" sz="1100" b="1"/>
              <a:t>Aug'</a:t>
            </a:r>
            <a:r>
              <a:rPr lang="en-MY" sz="1100" b="1" baseline="0"/>
              <a:t> 17: RM6.18 (Max)</a:t>
            </a:r>
            <a:endParaRPr lang="en-MY" sz="1100" b="1"/>
          </a:p>
        </xdr:txBody>
      </xdr: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8AFE7E2F-9C11-4BC9-AC32-81DE017BA2A5}"/>
              </a:ext>
            </a:extLst>
          </xdr:cNvPr>
          <xdr:cNvSpPr txBox="1"/>
        </xdr:nvSpPr>
        <xdr:spPr>
          <a:xfrm>
            <a:off x="12153900" y="1143000"/>
            <a:ext cx="1513171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MY" sz="1100" b="1" baseline="0">
                <a:solidFill>
                  <a:srgbClr val="FF0000"/>
                </a:solidFill>
              </a:rPr>
              <a:t>Average Price: RM4.78</a:t>
            </a:r>
            <a:endParaRPr lang="en-MY" sz="1100" b="1">
              <a:solidFill>
                <a:srgbClr val="FF0000"/>
              </a:solidFill>
            </a:endParaRPr>
          </a:p>
        </xdr:txBody>
      </xdr:sp>
      <xdr:sp macro="" textlink="">
        <xdr:nvSpPr>
          <xdr:cNvPr id="40" name="TextBox 39">
            <a:extLst>
              <a:ext uri="{FF2B5EF4-FFF2-40B4-BE49-F238E27FC236}">
                <a16:creationId xmlns:a16="http://schemas.microsoft.com/office/drawing/2014/main" id="{EF13D51D-901A-4E96-A3E1-5D2F309D0AAE}"/>
              </a:ext>
            </a:extLst>
          </xdr:cNvPr>
          <xdr:cNvSpPr txBox="1"/>
        </xdr:nvSpPr>
        <xdr:spPr>
          <a:xfrm>
            <a:off x="12134850" y="1752600"/>
            <a:ext cx="1463542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MY" sz="1100" b="1"/>
              <a:t>Jan'</a:t>
            </a:r>
            <a:r>
              <a:rPr lang="en-MY" sz="1100" b="1" baseline="0"/>
              <a:t> 15: RM3.79 (Min)</a:t>
            </a:r>
            <a:endParaRPr lang="en-MY" sz="1100" b="1"/>
          </a:p>
        </xdr:txBody>
      </xdr:sp>
    </xdr:grpSp>
    <xdr:clientData/>
  </xdr:twoCellAnchor>
  <xdr:twoCellAnchor>
    <xdr:from>
      <xdr:col>29</xdr:col>
      <xdr:colOff>95250</xdr:colOff>
      <xdr:row>2</xdr:row>
      <xdr:rowOff>152400</xdr:rowOff>
    </xdr:from>
    <xdr:to>
      <xdr:col>37</xdr:col>
      <xdr:colOff>416251</xdr:colOff>
      <xdr:row>17</xdr:row>
      <xdr:rowOff>38100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26C49044-3BD1-4DE4-AD6E-18DF53628B04}"/>
            </a:ext>
          </a:extLst>
        </xdr:cNvPr>
        <xdr:cNvGrpSpPr/>
      </xdr:nvGrpSpPr>
      <xdr:grpSpPr>
        <a:xfrm>
          <a:off x="21021675" y="533400"/>
          <a:ext cx="5197801" cy="2743200"/>
          <a:chOff x="22993350" y="676275"/>
          <a:chExt cx="5197801" cy="2743200"/>
        </a:xfrm>
      </xdr:grpSpPr>
      <xdr:grpSp>
        <xdr:nvGrpSpPr>
          <xdr:cNvPr id="54" name="Group 53">
            <a:extLst>
              <a:ext uri="{FF2B5EF4-FFF2-40B4-BE49-F238E27FC236}">
                <a16:creationId xmlns:a16="http://schemas.microsoft.com/office/drawing/2014/main" id="{ADBCFFCA-A3F9-4D46-8794-57CF4452A68F}"/>
              </a:ext>
            </a:extLst>
          </xdr:cNvPr>
          <xdr:cNvGrpSpPr/>
        </xdr:nvGrpSpPr>
        <xdr:grpSpPr>
          <a:xfrm>
            <a:off x="22993350" y="676275"/>
            <a:ext cx="5197801" cy="2743200"/>
            <a:chOff x="20221575" y="381000"/>
            <a:chExt cx="5197801" cy="2743200"/>
          </a:xfrm>
        </xdr:grpSpPr>
        <mc:AlternateContent xmlns:mc="http://schemas.openxmlformats.org/markup-compatibility/2006">
          <mc:Choice xmlns:cx1="http://schemas.microsoft.com/office/drawing/2015/9/8/chartex" Requires="cx1">
            <xdr:graphicFrame macro="">
              <xdr:nvGraphicFramePr>
                <xdr:cNvPr id="46" name="Chart 45">
                  <a:extLst>
                    <a:ext uri="{FF2B5EF4-FFF2-40B4-BE49-F238E27FC236}">
                      <a16:creationId xmlns:a16="http://schemas.microsoft.com/office/drawing/2014/main" id="{E1C0CB54-751B-4CB7-A7C9-1264A55DAEC4}"/>
                    </a:ext>
                  </a:extLst>
                </xdr:cNvPr>
                <xdr:cNvGraphicFramePr/>
              </xdr:nvGraphicFramePr>
              <xdr:xfrm>
                <a:off x="20221575" y="381000"/>
                <a:ext cx="5029200" cy="2743200"/>
              </xdr:xfrm>
              <a:graphic>
                <a:graphicData uri="http://schemas.microsoft.com/office/drawing/2014/chartex">
                  <cx:chart xmlns:cx="http://schemas.microsoft.com/office/drawing/2014/chartex" xmlns:r="http://schemas.openxmlformats.org/officeDocument/2006/relationships" r:id="rId11"/>
                </a:graphicData>
              </a:graphic>
            </xdr:graphicFrame>
          </mc:Choice>
          <mc:Fallback>
            <xdr:sp macro="" textlink="">
              <xdr:nvSpPr>
                <xdr:cNvPr id="0" name=""/>
                <xdr:cNvSpPr>
                  <a:spLocks noTextEdit="1"/>
                </xdr:cNvSpPr>
              </xdr:nvSpPr>
              <xdr:spPr>
                <a:xfrm>
                  <a:off x="20221575" y="381000"/>
                  <a:ext cx="5029200" cy="2743200"/>
                </a:xfrm>
                <a:prstGeom prst="rect">
                  <a:avLst/>
                </a:prstGeom>
                <a:solidFill>
                  <a:prstClr val="white"/>
                </a:solidFill>
                <a:ln w="1">
                  <a:solidFill>
                    <a:prstClr val="green"/>
                  </a:solidFill>
                </a:ln>
              </xdr:spPr>
              <xdr:txBody>
                <a:bodyPr vertOverflow="clip" horzOverflow="clip"/>
                <a:lstStyle/>
                <a:p>
                  <a:r>
                    <a:rPr lang="en-MY" sz="1100"/>
                    <a:t>This chart isn't available in your version of Excel.
Editing this shape or saving this workbook into a different file format will permanently break the chart.</a:t>
                  </a:r>
                </a:p>
              </xdr:txBody>
            </xdr:sp>
          </mc:Fallback>
        </mc:AlternateContent>
        <xdr:cxnSp macro="">
          <xdr:nvCxnSpPr>
            <xdr:cNvPr id="48" name="Straight Arrow Connector 47">
              <a:extLst>
                <a:ext uri="{FF2B5EF4-FFF2-40B4-BE49-F238E27FC236}">
                  <a16:creationId xmlns:a16="http://schemas.microsoft.com/office/drawing/2014/main" id="{DB46E73C-CBAD-4C3D-9348-CBC49456C79D}"/>
                </a:ext>
              </a:extLst>
            </xdr:cNvPr>
            <xdr:cNvCxnSpPr/>
          </xdr:nvCxnSpPr>
          <xdr:spPr>
            <a:xfrm flipH="1">
              <a:off x="21755101" y="1038225"/>
              <a:ext cx="600074" cy="0"/>
            </a:xfrm>
            <a:prstGeom prst="straightConnector1">
              <a:avLst/>
            </a:prstGeom>
            <a:ln>
              <a:solidFill>
                <a:srgbClr val="FF0000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52" name="TextBox 51">
              <a:extLst>
                <a:ext uri="{FF2B5EF4-FFF2-40B4-BE49-F238E27FC236}">
                  <a16:creationId xmlns:a16="http://schemas.microsoft.com/office/drawing/2014/main" id="{60F8B939-7CEA-43ED-9F78-18D3040FE243}"/>
                </a:ext>
              </a:extLst>
            </xdr:cNvPr>
            <xdr:cNvSpPr txBox="1"/>
          </xdr:nvSpPr>
          <xdr:spPr>
            <a:xfrm>
              <a:off x="21669375" y="733425"/>
              <a:ext cx="375000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en-MY" sz="1100" b="1"/>
                <a:t>Distrbution skewed to the left towards lower range of values</a:t>
              </a:r>
            </a:p>
          </xdr:txBody>
        </xdr:sp>
      </xdr:grpSp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C1C9B1C9-3C1C-47E4-979D-0A04D90894C8}"/>
              </a:ext>
            </a:extLst>
          </xdr:cNvPr>
          <xdr:cNvSpPr/>
        </xdr:nvSpPr>
        <xdr:spPr>
          <a:xfrm>
            <a:off x="23345775" y="1009649"/>
            <a:ext cx="1152525" cy="2162175"/>
          </a:xfrm>
          <a:prstGeom prst="rect">
            <a:avLst/>
          </a:prstGeom>
          <a:noFill/>
          <a:ln>
            <a:solidFill>
              <a:srgbClr val="FF0000"/>
            </a:solidFill>
            <a:prstDash val="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</xdr:grpSp>
    <xdr:clientData/>
  </xdr:twoCellAnchor>
  <xdr:twoCellAnchor>
    <xdr:from>
      <xdr:col>15</xdr:col>
      <xdr:colOff>66675</xdr:colOff>
      <xdr:row>73</xdr:row>
      <xdr:rowOff>185737</xdr:rowOff>
    </xdr:from>
    <xdr:to>
      <xdr:col>22</xdr:col>
      <xdr:colOff>333375</xdr:colOff>
      <xdr:row>88</xdr:row>
      <xdr:rowOff>71437</xdr:rowOff>
    </xdr:to>
    <xdr:grpSp>
      <xdr:nvGrpSpPr>
        <xdr:cNvPr id="29" name="Group 28">
          <a:extLst>
            <a:ext uri="{FF2B5EF4-FFF2-40B4-BE49-F238E27FC236}">
              <a16:creationId xmlns:a16="http://schemas.microsoft.com/office/drawing/2014/main" id="{5D9475E9-004C-403A-9D03-F42D6074EFB3}"/>
            </a:ext>
          </a:extLst>
        </xdr:cNvPr>
        <xdr:cNvGrpSpPr/>
      </xdr:nvGrpSpPr>
      <xdr:grpSpPr>
        <a:xfrm>
          <a:off x="11715750" y="13711237"/>
          <a:ext cx="5276850" cy="2743200"/>
          <a:chOff x="11715750" y="13711237"/>
          <a:chExt cx="4572000" cy="2743200"/>
        </a:xfrm>
      </xdr:grpSpPr>
      <xdr:graphicFrame macro="">
        <xdr:nvGraphicFramePr>
          <xdr:cNvPr id="18" name="Chart 17">
            <a:extLst>
              <a:ext uri="{FF2B5EF4-FFF2-40B4-BE49-F238E27FC236}">
                <a16:creationId xmlns:a16="http://schemas.microsoft.com/office/drawing/2014/main" id="{2616AE75-F479-4AD7-A5B1-5BE198B7C3BE}"/>
              </a:ext>
            </a:extLst>
          </xdr:cNvPr>
          <xdr:cNvGraphicFramePr/>
        </xdr:nvGraphicFramePr>
        <xdr:xfrm>
          <a:off x="11715750" y="13711237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2"/>
          </a:graphicData>
        </a:graphic>
      </xdr:graphicFrame>
      <xdr:sp macro="" textlink="">
        <xdr:nvSpPr>
          <xdr:cNvPr id="25" name="Rectangle 24">
            <a:extLst>
              <a:ext uri="{FF2B5EF4-FFF2-40B4-BE49-F238E27FC236}">
                <a16:creationId xmlns:a16="http://schemas.microsoft.com/office/drawing/2014/main" id="{806F62E2-90EC-441D-B8E9-15CBFF785FC1}"/>
              </a:ext>
            </a:extLst>
          </xdr:cNvPr>
          <xdr:cNvSpPr/>
        </xdr:nvSpPr>
        <xdr:spPr>
          <a:xfrm>
            <a:off x="14525625" y="14316074"/>
            <a:ext cx="809625" cy="2085975"/>
          </a:xfrm>
          <a:prstGeom prst="rect">
            <a:avLst/>
          </a:prstGeom>
          <a:noFill/>
          <a:ln w="25400">
            <a:solidFill>
              <a:srgbClr val="FF0000"/>
            </a:solidFill>
            <a:prstDash val="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  <xdr:cxnSp macro="">
        <xdr:nvCxnSpPr>
          <xdr:cNvPr id="28" name="Straight Arrow Connector 27">
            <a:extLst>
              <a:ext uri="{FF2B5EF4-FFF2-40B4-BE49-F238E27FC236}">
                <a16:creationId xmlns:a16="http://schemas.microsoft.com/office/drawing/2014/main" id="{273F4CFE-7CAD-4775-B2EE-782ECBF45986}"/>
              </a:ext>
            </a:extLst>
          </xdr:cNvPr>
          <xdr:cNvCxnSpPr/>
        </xdr:nvCxnSpPr>
        <xdr:spPr>
          <a:xfrm>
            <a:off x="14973300" y="14897100"/>
            <a:ext cx="133350" cy="20955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66675</xdr:colOff>
      <xdr:row>89</xdr:row>
      <xdr:rowOff>19050</xdr:rowOff>
    </xdr:from>
    <xdr:to>
      <xdr:col>22</xdr:col>
      <xdr:colOff>333375</xdr:colOff>
      <xdr:row>103</xdr:row>
      <xdr:rowOff>95250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8DE99ABB-0A46-492B-BBDC-EC49BE986A68}"/>
            </a:ext>
          </a:extLst>
        </xdr:cNvPr>
        <xdr:cNvGrpSpPr/>
      </xdr:nvGrpSpPr>
      <xdr:grpSpPr>
        <a:xfrm>
          <a:off x="11715750" y="16592550"/>
          <a:ext cx="5276850" cy="2743200"/>
          <a:chOff x="11715750" y="16592550"/>
          <a:chExt cx="4572000" cy="2743200"/>
        </a:xfrm>
      </xdr:grpSpPr>
      <xdr:graphicFrame macro="">
        <xdr:nvGraphicFramePr>
          <xdr:cNvPr id="41" name="Chart 40">
            <a:extLst>
              <a:ext uri="{FF2B5EF4-FFF2-40B4-BE49-F238E27FC236}">
                <a16:creationId xmlns:a16="http://schemas.microsoft.com/office/drawing/2014/main" id="{F02C81B5-0823-47AA-9E0C-0B0B17A52C8E}"/>
              </a:ext>
            </a:extLst>
          </xdr:cNvPr>
          <xdr:cNvGraphicFramePr>
            <a:graphicFrameLocks/>
          </xdr:cNvGraphicFramePr>
        </xdr:nvGraphicFramePr>
        <xdr:xfrm>
          <a:off x="11715750" y="16592550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3"/>
          </a:graphicData>
        </a:graphic>
      </xdr:graphicFrame>
      <xdr:sp macro="" textlink="">
        <xdr:nvSpPr>
          <xdr:cNvPr id="43" name="Rectangle 42">
            <a:extLst>
              <a:ext uri="{FF2B5EF4-FFF2-40B4-BE49-F238E27FC236}">
                <a16:creationId xmlns:a16="http://schemas.microsoft.com/office/drawing/2014/main" id="{F8B16D3F-34EB-4E5E-845B-9A2E63591CCA}"/>
              </a:ext>
            </a:extLst>
          </xdr:cNvPr>
          <xdr:cNvSpPr/>
        </xdr:nvSpPr>
        <xdr:spPr>
          <a:xfrm>
            <a:off x="14544675" y="17221200"/>
            <a:ext cx="809625" cy="2085975"/>
          </a:xfrm>
          <a:prstGeom prst="rect">
            <a:avLst/>
          </a:prstGeom>
          <a:noFill/>
          <a:ln w="25400">
            <a:solidFill>
              <a:srgbClr val="FF0000"/>
            </a:solidFill>
            <a:prstDash val="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  <xdr:cxnSp macro="">
        <xdr:nvCxnSpPr>
          <xdr:cNvPr id="45" name="Straight Arrow Connector 44">
            <a:extLst>
              <a:ext uri="{FF2B5EF4-FFF2-40B4-BE49-F238E27FC236}">
                <a16:creationId xmlns:a16="http://schemas.microsoft.com/office/drawing/2014/main" id="{675612CF-7FD7-4B6C-8C0D-024F27484F80}"/>
              </a:ext>
            </a:extLst>
          </xdr:cNvPr>
          <xdr:cNvCxnSpPr/>
        </xdr:nvCxnSpPr>
        <xdr:spPr>
          <a:xfrm>
            <a:off x="15011400" y="17897475"/>
            <a:ext cx="133350" cy="20955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22</xdr:col>
      <xdr:colOff>514350</xdr:colOff>
      <xdr:row>74</xdr:row>
      <xdr:rowOff>23812</xdr:rowOff>
    </xdr:from>
    <xdr:to>
      <xdr:col>30</xdr:col>
      <xdr:colOff>209550</xdr:colOff>
      <xdr:row>88</xdr:row>
      <xdr:rowOff>100012</xdr:rowOff>
    </xdr:to>
    <xdr:graphicFrame macro="">
      <xdr:nvGraphicFramePr>
        <xdr:cNvPr id="51" name="Chart 50">
          <a:extLst>
            <a:ext uri="{FF2B5EF4-FFF2-40B4-BE49-F238E27FC236}">
              <a16:creationId xmlns:a16="http://schemas.microsoft.com/office/drawing/2014/main" id="{F9EAFDE2-C925-4FCD-AA91-B7F522306E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23</xdr:col>
      <xdr:colOff>95250</xdr:colOff>
      <xdr:row>89</xdr:row>
      <xdr:rowOff>104775</xdr:rowOff>
    </xdr:from>
    <xdr:to>
      <xdr:col>30</xdr:col>
      <xdr:colOff>400050</xdr:colOff>
      <xdr:row>103</xdr:row>
      <xdr:rowOff>180975</xdr:rowOff>
    </xdr:to>
    <xdr:grpSp>
      <xdr:nvGrpSpPr>
        <xdr:cNvPr id="61" name="Group 60">
          <a:extLst>
            <a:ext uri="{FF2B5EF4-FFF2-40B4-BE49-F238E27FC236}">
              <a16:creationId xmlns:a16="http://schemas.microsoft.com/office/drawing/2014/main" id="{215BCC7A-783C-4A83-BAD4-8FCC6CE188FB}"/>
            </a:ext>
          </a:extLst>
        </xdr:cNvPr>
        <xdr:cNvGrpSpPr/>
      </xdr:nvGrpSpPr>
      <xdr:grpSpPr>
        <a:xfrm>
          <a:off x="17364075" y="16678275"/>
          <a:ext cx="4572000" cy="2743200"/>
          <a:chOff x="16659225" y="16678275"/>
          <a:chExt cx="4572000" cy="2743200"/>
        </a:xfrm>
      </xdr:grpSpPr>
      <xdr:graphicFrame macro="">
        <xdr:nvGraphicFramePr>
          <xdr:cNvPr id="56" name="Chart 55">
            <a:extLst>
              <a:ext uri="{FF2B5EF4-FFF2-40B4-BE49-F238E27FC236}">
                <a16:creationId xmlns:a16="http://schemas.microsoft.com/office/drawing/2014/main" id="{C052E78D-08C5-4320-900D-607601BF5DF5}"/>
              </a:ext>
            </a:extLst>
          </xdr:cNvPr>
          <xdr:cNvGraphicFramePr/>
        </xdr:nvGraphicFramePr>
        <xdr:xfrm>
          <a:off x="16659225" y="16678275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5"/>
          </a:graphicData>
        </a:graphic>
      </xdr:graphicFrame>
      <xdr:sp macro="" textlink="">
        <xdr:nvSpPr>
          <xdr:cNvPr id="59" name="Rectangle 58">
            <a:extLst>
              <a:ext uri="{FF2B5EF4-FFF2-40B4-BE49-F238E27FC236}">
                <a16:creationId xmlns:a16="http://schemas.microsoft.com/office/drawing/2014/main" id="{50B6FD81-4DD6-4689-A2E9-E5219D9F4EEB}"/>
              </a:ext>
            </a:extLst>
          </xdr:cNvPr>
          <xdr:cNvSpPr/>
        </xdr:nvSpPr>
        <xdr:spPr>
          <a:xfrm>
            <a:off x="17154525" y="17287875"/>
            <a:ext cx="1924050" cy="2085975"/>
          </a:xfrm>
          <a:prstGeom prst="rect">
            <a:avLst/>
          </a:prstGeom>
          <a:noFill/>
          <a:ln w="25400">
            <a:solidFill>
              <a:srgbClr val="FF0000"/>
            </a:solidFill>
            <a:prstDash val="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  <xdr:sp macro="" textlink="">
        <xdr:nvSpPr>
          <xdr:cNvPr id="60" name="Rectangle 59">
            <a:extLst>
              <a:ext uri="{FF2B5EF4-FFF2-40B4-BE49-F238E27FC236}">
                <a16:creationId xmlns:a16="http://schemas.microsoft.com/office/drawing/2014/main" id="{E352D9A4-06FF-4741-8C86-72A81A6986B2}"/>
              </a:ext>
            </a:extLst>
          </xdr:cNvPr>
          <xdr:cNvSpPr/>
        </xdr:nvSpPr>
        <xdr:spPr>
          <a:xfrm>
            <a:off x="20164425" y="17297400"/>
            <a:ext cx="819150" cy="2085975"/>
          </a:xfrm>
          <a:prstGeom prst="rect">
            <a:avLst/>
          </a:prstGeom>
          <a:noFill/>
          <a:ln w="25400">
            <a:solidFill>
              <a:srgbClr val="FF0000"/>
            </a:solidFill>
            <a:prstDash val="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</xdr:grpSp>
    <xdr:clientData/>
  </xdr:twoCellAnchor>
  <xdr:twoCellAnchor>
    <xdr:from>
      <xdr:col>30</xdr:col>
      <xdr:colOff>466725</xdr:colOff>
      <xdr:row>73</xdr:row>
      <xdr:rowOff>171450</xdr:rowOff>
    </xdr:from>
    <xdr:to>
      <xdr:col>39</xdr:col>
      <xdr:colOff>85725</xdr:colOff>
      <xdr:row>88</xdr:row>
      <xdr:rowOff>57150</xdr:rowOff>
    </xdr:to>
    <xdr:grpSp>
      <xdr:nvGrpSpPr>
        <xdr:cNvPr id="92" name="Group 91">
          <a:extLst>
            <a:ext uri="{FF2B5EF4-FFF2-40B4-BE49-F238E27FC236}">
              <a16:creationId xmlns:a16="http://schemas.microsoft.com/office/drawing/2014/main" id="{07728D9B-AC34-4177-9728-8D7DA2AE11F1}"/>
            </a:ext>
          </a:extLst>
        </xdr:cNvPr>
        <xdr:cNvGrpSpPr/>
      </xdr:nvGrpSpPr>
      <xdr:grpSpPr>
        <a:xfrm>
          <a:off x="22002750" y="13696950"/>
          <a:ext cx="5105400" cy="2743200"/>
          <a:chOff x="21897975" y="16116300"/>
          <a:chExt cx="5105400" cy="2743200"/>
        </a:xfrm>
      </xdr:grpSpPr>
      <xdr:cxnSp macro="">
        <xdr:nvCxnSpPr>
          <xdr:cNvPr id="82" name="Straight Arrow Connector 81">
            <a:extLst>
              <a:ext uri="{FF2B5EF4-FFF2-40B4-BE49-F238E27FC236}">
                <a16:creationId xmlns:a16="http://schemas.microsoft.com/office/drawing/2014/main" id="{260B464E-C494-4320-AC11-063E8FA66B04}"/>
              </a:ext>
            </a:extLst>
          </xdr:cNvPr>
          <xdr:cNvCxnSpPr/>
        </xdr:nvCxnSpPr>
        <xdr:spPr>
          <a:xfrm flipV="1">
            <a:off x="24393525" y="17735550"/>
            <a:ext cx="304800" cy="19050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Straight Arrow Connector 82">
            <a:extLst>
              <a:ext uri="{FF2B5EF4-FFF2-40B4-BE49-F238E27FC236}">
                <a16:creationId xmlns:a16="http://schemas.microsoft.com/office/drawing/2014/main" id="{681B50BC-FE43-4C17-AB24-FC9C001304FC}"/>
              </a:ext>
            </a:extLst>
          </xdr:cNvPr>
          <xdr:cNvCxnSpPr/>
        </xdr:nvCxnSpPr>
        <xdr:spPr>
          <a:xfrm flipV="1">
            <a:off x="23555325" y="17868900"/>
            <a:ext cx="304800" cy="19050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4" name="Straight Arrow Connector 83">
            <a:extLst>
              <a:ext uri="{FF2B5EF4-FFF2-40B4-BE49-F238E27FC236}">
                <a16:creationId xmlns:a16="http://schemas.microsoft.com/office/drawing/2014/main" id="{5EB6685E-46C8-48BC-B30F-532C2D739F62}"/>
              </a:ext>
            </a:extLst>
          </xdr:cNvPr>
          <xdr:cNvCxnSpPr/>
        </xdr:nvCxnSpPr>
        <xdr:spPr>
          <a:xfrm flipV="1">
            <a:off x="22688550" y="17992725"/>
            <a:ext cx="304800" cy="19050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87" name="Group 86">
            <a:extLst>
              <a:ext uri="{FF2B5EF4-FFF2-40B4-BE49-F238E27FC236}">
                <a16:creationId xmlns:a16="http://schemas.microsoft.com/office/drawing/2014/main" id="{14775734-CED6-4B1C-8482-140B7181AA32}"/>
              </a:ext>
            </a:extLst>
          </xdr:cNvPr>
          <xdr:cNvGrpSpPr/>
        </xdr:nvGrpSpPr>
        <xdr:grpSpPr>
          <a:xfrm>
            <a:off x="21897975" y="16116300"/>
            <a:ext cx="5105400" cy="2743200"/>
            <a:chOff x="21402675" y="13801725"/>
            <a:chExt cx="5105400" cy="2743200"/>
          </a:xfrm>
        </xdr:grpSpPr>
        <xdr:grpSp>
          <xdr:nvGrpSpPr>
            <xdr:cNvPr id="72" name="Group 71">
              <a:extLst>
                <a:ext uri="{FF2B5EF4-FFF2-40B4-BE49-F238E27FC236}">
                  <a16:creationId xmlns:a16="http://schemas.microsoft.com/office/drawing/2014/main" id="{DDE6DDF3-BBAD-4576-B4B9-868FB8E0682D}"/>
                </a:ext>
              </a:extLst>
            </xdr:cNvPr>
            <xdr:cNvGrpSpPr/>
          </xdr:nvGrpSpPr>
          <xdr:grpSpPr>
            <a:xfrm>
              <a:off x="21402675" y="13801725"/>
              <a:ext cx="4762500" cy="2743200"/>
              <a:chOff x="7096125" y="50196750"/>
              <a:chExt cx="4762500" cy="2743200"/>
            </a:xfrm>
          </xdr:grpSpPr>
          <xdr:sp macro="" textlink="">
            <xdr:nvSpPr>
              <xdr:cNvPr id="73" name="TextBox 72">
                <a:extLst>
                  <a:ext uri="{FF2B5EF4-FFF2-40B4-BE49-F238E27FC236}">
                    <a16:creationId xmlns:a16="http://schemas.microsoft.com/office/drawing/2014/main" id="{2C528E6E-2275-451E-BC33-D424EF934643}"/>
                  </a:ext>
                </a:extLst>
              </xdr:cNvPr>
              <xdr:cNvSpPr txBox="1"/>
            </xdr:nvSpPr>
            <xdr:spPr>
              <a:xfrm>
                <a:off x="9001125" y="50977800"/>
                <a:ext cx="695062" cy="25673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050" b="1"/>
                  <a:t>RM8.4bn</a:t>
                </a:r>
              </a:p>
            </xdr:txBody>
          </xdr:sp>
          <xdr:sp macro="" textlink="">
            <xdr:nvSpPr>
              <xdr:cNvPr id="74" name="TextBox 73">
                <a:extLst>
                  <a:ext uri="{FF2B5EF4-FFF2-40B4-BE49-F238E27FC236}">
                    <a16:creationId xmlns:a16="http://schemas.microsoft.com/office/drawing/2014/main" id="{62676AAE-A0BB-49C3-9E00-F6464354EB14}"/>
                  </a:ext>
                </a:extLst>
              </xdr:cNvPr>
              <xdr:cNvSpPr txBox="1"/>
            </xdr:nvSpPr>
            <xdr:spPr>
              <a:xfrm>
                <a:off x="8134350" y="51054000"/>
                <a:ext cx="695062" cy="25673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050" b="1"/>
                  <a:t>RM8.2bn</a:t>
                </a:r>
              </a:p>
            </xdr:txBody>
          </xdr:sp>
          <xdr:sp macro="" textlink="">
            <xdr:nvSpPr>
              <xdr:cNvPr id="75" name="TextBox 74">
                <a:extLst>
                  <a:ext uri="{FF2B5EF4-FFF2-40B4-BE49-F238E27FC236}">
                    <a16:creationId xmlns:a16="http://schemas.microsoft.com/office/drawing/2014/main" id="{0DCB7D73-B40B-49E5-A947-C463A27AB977}"/>
                  </a:ext>
                </a:extLst>
              </xdr:cNvPr>
              <xdr:cNvSpPr txBox="1"/>
            </xdr:nvSpPr>
            <xdr:spPr>
              <a:xfrm>
                <a:off x="7343775" y="51025425"/>
                <a:ext cx="695062" cy="25673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050" b="1"/>
                  <a:t>RM8.3bn</a:t>
                </a:r>
              </a:p>
            </xdr:txBody>
          </xdr:sp>
          <xdr:sp macro="" textlink="">
            <xdr:nvSpPr>
              <xdr:cNvPr id="76" name="TextBox 75">
                <a:extLst>
                  <a:ext uri="{FF2B5EF4-FFF2-40B4-BE49-F238E27FC236}">
                    <a16:creationId xmlns:a16="http://schemas.microsoft.com/office/drawing/2014/main" id="{2B2DF18F-5D2A-4C59-8097-AB659E993375}"/>
                  </a:ext>
                </a:extLst>
              </xdr:cNvPr>
              <xdr:cNvSpPr txBox="1"/>
            </xdr:nvSpPr>
            <xdr:spPr>
              <a:xfrm>
                <a:off x="9801225" y="50901600"/>
                <a:ext cx="695062" cy="25673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050" b="1"/>
                  <a:t>RM8.9bn</a:t>
                </a:r>
              </a:p>
            </xdr:txBody>
          </xdr:sp>
          <xdr:sp macro="" textlink="">
            <xdr:nvSpPr>
              <xdr:cNvPr id="77" name="TextBox 76">
                <a:extLst>
                  <a:ext uri="{FF2B5EF4-FFF2-40B4-BE49-F238E27FC236}">
                    <a16:creationId xmlns:a16="http://schemas.microsoft.com/office/drawing/2014/main" id="{AA1A2F2E-A509-4325-8548-B19BA02B68AA}"/>
                  </a:ext>
                </a:extLst>
              </xdr:cNvPr>
              <xdr:cNvSpPr txBox="1"/>
            </xdr:nvSpPr>
            <xdr:spPr>
              <a:xfrm>
                <a:off x="10658475" y="50787300"/>
                <a:ext cx="695062" cy="25673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050" b="1"/>
                  <a:t>RM9.3bn</a:t>
                </a:r>
              </a:p>
            </xdr:txBody>
          </xdr:sp>
          <xdr:grpSp>
            <xdr:nvGrpSpPr>
              <xdr:cNvPr id="78" name="Group 77">
                <a:extLst>
                  <a:ext uri="{FF2B5EF4-FFF2-40B4-BE49-F238E27FC236}">
                    <a16:creationId xmlns:a16="http://schemas.microsoft.com/office/drawing/2014/main" id="{2339BC14-529D-409B-A920-D13E60250E28}"/>
                  </a:ext>
                </a:extLst>
              </xdr:cNvPr>
              <xdr:cNvGrpSpPr/>
            </xdr:nvGrpSpPr>
            <xdr:grpSpPr>
              <a:xfrm>
                <a:off x="7096125" y="50196750"/>
                <a:ext cx="4762500" cy="2743200"/>
                <a:chOff x="7124700" y="48387000"/>
                <a:chExt cx="4762500" cy="2743200"/>
              </a:xfrm>
            </xdr:grpSpPr>
            <xdr:graphicFrame macro="">
              <xdr:nvGraphicFramePr>
                <xdr:cNvPr id="79" name="Chart 78">
                  <a:extLst>
                    <a:ext uri="{FF2B5EF4-FFF2-40B4-BE49-F238E27FC236}">
                      <a16:creationId xmlns:a16="http://schemas.microsoft.com/office/drawing/2014/main" id="{E3FC832B-8220-4A2A-A44A-581335B45057}"/>
                    </a:ext>
                  </a:extLst>
                </xdr:cNvPr>
                <xdr:cNvGraphicFramePr>
                  <a:graphicFrameLocks/>
                </xdr:cNvGraphicFramePr>
              </xdr:nvGraphicFramePr>
              <xdr:xfrm>
                <a:off x="7124700" y="48387000"/>
                <a:ext cx="4762500" cy="2743200"/>
              </xdr:xfrm>
              <a:graphic>
                <a:graphicData uri="http://schemas.openxmlformats.org/drawingml/2006/chart">
                  <c:chart xmlns:c="http://schemas.openxmlformats.org/drawingml/2006/chart" xmlns:r="http://schemas.openxmlformats.org/officeDocument/2006/relationships" r:id="rId16"/>
                </a:graphicData>
              </a:graphic>
            </xdr:graphicFrame>
            <xdr:cxnSp macro="">
              <xdr:nvCxnSpPr>
                <xdr:cNvPr id="81" name="Straight Arrow Connector 80">
                  <a:extLst>
                    <a:ext uri="{FF2B5EF4-FFF2-40B4-BE49-F238E27FC236}">
                      <a16:creationId xmlns:a16="http://schemas.microsoft.com/office/drawing/2014/main" id="{7542F3B2-8711-4403-A492-E2AAFB4FD907}"/>
                    </a:ext>
                  </a:extLst>
                </xdr:cNvPr>
                <xdr:cNvCxnSpPr/>
              </xdr:nvCxnSpPr>
              <xdr:spPr>
                <a:xfrm flipV="1">
                  <a:off x="10448925" y="49844325"/>
                  <a:ext cx="304800" cy="190500"/>
                </a:xfrm>
                <a:prstGeom prst="straightConnector1">
                  <a:avLst/>
                </a:prstGeom>
                <a:ln>
                  <a:solidFill>
                    <a:srgbClr val="FF0000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</xdr:grpSp>
        <xdr:sp macro="" textlink="">
          <xdr:nvSpPr>
            <xdr:cNvPr id="85" name="Right Brace 84">
              <a:extLst>
                <a:ext uri="{FF2B5EF4-FFF2-40B4-BE49-F238E27FC236}">
                  <a16:creationId xmlns:a16="http://schemas.microsoft.com/office/drawing/2014/main" id="{504A85D5-03B6-431A-85BA-C63C928182D9}"/>
                </a:ext>
              </a:extLst>
            </xdr:cNvPr>
            <xdr:cNvSpPr/>
          </xdr:nvSpPr>
          <xdr:spPr>
            <a:xfrm>
              <a:off x="25498425" y="15020924"/>
              <a:ext cx="219075" cy="1190625"/>
            </a:xfrm>
            <a:prstGeom prst="rightBrace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vertOverflow="clip" horzOverflow="clip" rtlCol="0" anchor="t"/>
            <a:lstStyle/>
            <a:p>
              <a:pPr algn="l"/>
              <a:endParaRPr lang="en-MY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86" name="TextBox 85">
              <a:extLst>
                <a:ext uri="{FF2B5EF4-FFF2-40B4-BE49-F238E27FC236}">
                  <a16:creationId xmlns:a16="http://schemas.microsoft.com/office/drawing/2014/main" id="{DBC27391-7F67-46DF-B5F4-EF3A68367102}"/>
                </a:ext>
              </a:extLst>
            </xdr:cNvPr>
            <xdr:cNvSpPr txBox="1"/>
          </xdr:nvSpPr>
          <xdr:spPr>
            <a:xfrm>
              <a:off x="25698450" y="15287625"/>
              <a:ext cx="809625" cy="60901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MY" sz="1100" b="1"/>
                <a:t>Total Operating Cost</a:t>
              </a:r>
            </a:p>
          </xdr:txBody>
        </xdr:sp>
      </xdr:grpSp>
    </xdr:grpSp>
    <xdr:clientData/>
  </xdr:twoCellAnchor>
  <xdr:twoCellAnchor>
    <xdr:from>
      <xdr:col>31</xdr:col>
      <xdr:colOff>38100</xdr:colOff>
      <xdr:row>89</xdr:row>
      <xdr:rowOff>47625</xdr:rowOff>
    </xdr:from>
    <xdr:to>
      <xdr:col>38</xdr:col>
      <xdr:colOff>342900</xdr:colOff>
      <xdr:row>103</xdr:row>
      <xdr:rowOff>123825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EFCD5B41-CBB9-45B7-951F-68DB5439138F}"/>
            </a:ext>
          </a:extLst>
        </xdr:cNvPr>
        <xdr:cNvGrpSpPr/>
      </xdr:nvGrpSpPr>
      <xdr:grpSpPr>
        <a:xfrm>
          <a:off x="22183725" y="16621125"/>
          <a:ext cx="4572000" cy="2743200"/>
          <a:chOff x="21478875" y="16621125"/>
          <a:chExt cx="4572000" cy="2743200"/>
        </a:xfrm>
      </xdr:grpSpPr>
      <xdr:graphicFrame macro="">
        <xdr:nvGraphicFramePr>
          <xdr:cNvPr id="63" name="Chart 62">
            <a:extLst>
              <a:ext uri="{FF2B5EF4-FFF2-40B4-BE49-F238E27FC236}">
                <a16:creationId xmlns:a16="http://schemas.microsoft.com/office/drawing/2014/main" id="{04A3B580-AAA8-4AF9-8C50-E8F9E264B577}"/>
              </a:ext>
            </a:extLst>
          </xdr:cNvPr>
          <xdr:cNvGraphicFramePr>
            <a:graphicFrameLocks/>
          </xdr:cNvGraphicFramePr>
        </xdr:nvGraphicFramePr>
        <xdr:xfrm>
          <a:off x="21478875" y="16621125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7"/>
          </a:graphicData>
        </a:graphic>
      </xdr:graphicFrame>
      <xdr:cxnSp macro="">
        <xdr:nvCxnSpPr>
          <xdr:cNvPr id="66" name="Straight Arrow Connector 65">
            <a:extLst>
              <a:ext uri="{FF2B5EF4-FFF2-40B4-BE49-F238E27FC236}">
                <a16:creationId xmlns:a16="http://schemas.microsoft.com/office/drawing/2014/main" id="{E7730654-D3AC-42A2-A579-A632BB9201DF}"/>
              </a:ext>
            </a:extLst>
          </xdr:cNvPr>
          <xdr:cNvCxnSpPr/>
        </xdr:nvCxnSpPr>
        <xdr:spPr>
          <a:xfrm>
            <a:off x="23336250" y="17411700"/>
            <a:ext cx="981075" cy="32385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39</xdr:col>
      <xdr:colOff>0</xdr:colOff>
      <xdr:row>89</xdr:row>
      <xdr:rowOff>0</xdr:rowOff>
    </xdr:from>
    <xdr:to>
      <xdr:col>46</xdr:col>
      <xdr:colOff>305196</xdr:colOff>
      <xdr:row>103</xdr:row>
      <xdr:rowOff>76438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91123472-148E-4658-A975-5B93965991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6317575" y="16573500"/>
          <a:ext cx="4572396" cy="2743438"/>
        </a:xfrm>
        <a:prstGeom prst="rect">
          <a:avLst/>
        </a:prstGeom>
      </xdr:spPr>
    </xdr:pic>
    <xdr:clientData/>
  </xdr:twoCellAnchor>
  <xdr:twoCellAnchor>
    <xdr:from>
      <xdr:col>10</xdr:col>
      <xdr:colOff>200025</xdr:colOff>
      <xdr:row>219</xdr:row>
      <xdr:rowOff>4762</xdr:rowOff>
    </xdr:from>
    <xdr:to>
      <xdr:col>16</xdr:col>
      <xdr:colOff>209550</xdr:colOff>
      <xdr:row>233</xdr:row>
      <xdr:rowOff>80962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2816BA66-99B7-4240-8A33-7CC3CF20797B}"/>
            </a:ext>
          </a:extLst>
        </xdr:cNvPr>
        <xdr:cNvGrpSpPr/>
      </xdr:nvGrpSpPr>
      <xdr:grpSpPr>
        <a:xfrm>
          <a:off x="7934325" y="41533762"/>
          <a:ext cx="4895850" cy="2743200"/>
          <a:chOff x="7934325" y="41533762"/>
          <a:chExt cx="4572000" cy="2743200"/>
        </a:xfrm>
      </xdr:grpSpPr>
      <xdr:graphicFrame macro="">
        <xdr:nvGraphicFramePr>
          <xdr:cNvPr id="27" name="Chart 26">
            <a:extLst>
              <a:ext uri="{FF2B5EF4-FFF2-40B4-BE49-F238E27FC236}">
                <a16:creationId xmlns:a16="http://schemas.microsoft.com/office/drawing/2014/main" id="{1A2563FD-A571-431F-A8DD-4CE47DC9DA3F}"/>
              </a:ext>
            </a:extLst>
          </xdr:cNvPr>
          <xdr:cNvGraphicFramePr/>
        </xdr:nvGraphicFramePr>
        <xdr:xfrm>
          <a:off x="7934325" y="41533762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9"/>
          </a:graphicData>
        </a:graphic>
      </xdr:graphicFrame>
      <xdr:cxnSp macro="">
        <xdr:nvCxnSpPr>
          <xdr:cNvPr id="34" name="Straight Arrow Connector 33">
            <a:extLst>
              <a:ext uri="{FF2B5EF4-FFF2-40B4-BE49-F238E27FC236}">
                <a16:creationId xmlns:a16="http://schemas.microsoft.com/office/drawing/2014/main" id="{7C3BBB51-66B2-48DC-8D89-4A47BEBFA167}"/>
              </a:ext>
            </a:extLst>
          </xdr:cNvPr>
          <xdr:cNvCxnSpPr/>
        </xdr:nvCxnSpPr>
        <xdr:spPr>
          <a:xfrm flipV="1">
            <a:off x="9829800" y="42224325"/>
            <a:ext cx="704850" cy="352425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</xdr:col>
      <xdr:colOff>19050</xdr:colOff>
      <xdr:row>202</xdr:row>
      <xdr:rowOff>152400</xdr:rowOff>
    </xdr:from>
    <xdr:to>
      <xdr:col>17</xdr:col>
      <xdr:colOff>190500</xdr:colOff>
      <xdr:row>216</xdr:row>
      <xdr:rowOff>38100</xdr:rowOff>
    </xdr:to>
    <xdr:grpSp>
      <xdr:nvGrpSpPr>
        <xdr:cNvPr id="50" name="Group 49">
          <a:extLst>
            <a:ext uri="{FF2B5EF4-FFF2-40B4-BE49-F238E27FC236}">
              <a16:creationId xmlns:a16="http://schemas.microsoft.com/office/drawing/2014/main" id="{86171B28-12A2-46FD-B6C6-CCCBA9D2B4AA}"/>
            </a:ext>
          </a:extLst>
        </xdr:cNvPr>
        <xdr:cNvGrpSpPr/>
      </xdr:nvGrpSpPr>
      <xdr:grpSpPr>
        <a:xfrm>
          <a:off x="7753350" y="38252400"/>
          <a:ext cx="6048375" cy="2743200"/>
          <a:chOff x="7753350" y="38252400"/>
          <a:chExt cx="5343525" cy="2743200"/>
        </a:xfrm>
      </xdr:grpSpPr>
      <xdr:grpSp>
        <xdr:nvGrpSpPr>
          <xdr:cNvPr id="80" name="Group 79">
            <a:extLst>
              <a:ext uri="{FF2B5EF4-FFF2-40B4-BE49-F238E27FC236}">
                <a16:creationId xmlns:a16="http://schemas.microsoft.com/office/drawing/2014/main" id="{7214D2C5-7400-4355-A81A-F9E9FD8839C7}"/>
              </a:ext>
            </a:extLst>
          </xdr:cNvPr>
          <xdr:cNvGrpSpPr/>
        </xdr:nvGrpSpPr>
        <xdr:grpSpPr>
          <a:xfrm>
            <a:off x="7753350" y="38252400"/>
            <a:ext cx="5343525" cy="2743200"/>
            <a:chOff x="7934325" y="41533762"/>
            <a:chExt cx="4572000" cy="2743200"/>
          </a:xfrm>
        </xdr:grpSpPr>
        <xdr:graphicFrame macro="">
          <xdr:nvGraphicFramePr>
            <xdr:cNvPr id="88" name="Chart 87">
              <a:extLst>
                <a:ext uri="{FF2B5EF4-FFF2-40B4-BE49-F238E27FC236}">
                  <a16:creationId xmlns:a16="http://schemas.microsoft.com/office/drawing/2014/main" id="{7673F6CD-898B-4CF1-A8BE-C8F2AD2EA1D2}"/>
                </a:ext>
              </a:extLst>
            </xdr:cNvPr>
            <xdr:cNvGraphicFramePr/>
          </xdr:nvGraphicFramePr>
          <xdr:xfrm>
            <a:off x="7934325" y="41533762"/>
            <a:ext cx="4572000" cy="274320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0"/>
            </a:graphicData>
          </a:graphic>
        </xdr:graphicFrame>
        <xdr:cxnSp macro="">
          <xdr:nvCxnSpPr>
            <xdr:cNvPr id="89" name="Straight Arrow Connector 88">
              <a:extLst>
                <a:ext uri="{FF2B5EF4-FFF2-40B4-BE49-F238E27FC236}">
                  <a16:creationId xmlns:a16="http://schemas.microsoft.com/office/drawing/2014/main" id="{B6B3EBE7-72CD-44BC-951B-A179261F075D}"/>
                </a:ext>
              </a:extLst>
            </xdr:cNvPr>
            <xdr:cNvCxnSpPr/>
          </xdr:nvCxnSpPr>
          <xdr:spPr>
            <a:xfrm flipV="1">
              <a:off x="9569008" y="42329100"/>
              <a:ext cx="704850" cy="352425"/>
            </a:xfrm>
            <a:prstGeom prst="straightConnector1">
              <a:avLst/>
            </a:prstGeom>
            <a:ln>
              <a:solidFill>
                <a:srgbClr val="FF0000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90" name="Straight Arrow Connector 89">
            <a:extLst>
              <a:ext uri="{FF2B5EF4-FFF2-40B4-BE49-F238E27FC236}">
                <a16:creationId xmlns:a16="http://schemas.microsoft.com/office/drawing/2014/main" id="{4053E300-EDB0-4A11-B88A-C787F52F25F7}"/>
              </a:ext>
            </a:extLst>
          </xdr:cNvPr>
          <xdr:cNvCxnSpPr/>
        </xdr:nvCxnSpPr>
        <xdr:spPr>
          <a:xfrm>
            <a:off x="11591925" y="39357301"/>
            <a:ext cx="314325" cy="276224"/>
          </a:xfrm>
          <a:prstGeom prst="straightConnector1">
            <a:avLst/>
          </a:prstGeom>
          <a:ln>
            <a:solidFill>
              <a:srgbClr val="1515F3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18</xdr:col>
      <xdr:colOff>0</xdr:colOff>
      <xdr:row>205</xdr:row>
      <xdr:rowOff>0</xdr:rowOff>
    </xdr:from>
    <xdr:to>
      <xdr:col>26</xdr:col>
      <xdr:colOff>469855</xdr:colOff>
      <xdr:row>218</xdr:row>
      <xdr:rowOff>76438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0C890AF6-C141-4ED0-8859-F097426EF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3515975" y="38671500"/>
          <a:ext cx="5346655" cy="2743438"/>
        </a:xfrm>
        <a:prstGeom prst="rect">
          <a:avLst/>
        </a:prstGeom>
      </xdr:spPr>
    </xdr:pic>
    <xdr:clientData/>
  </xdr:twoCellAnchor>
  <xdr:twoCellAnchor>
    <xdr:from>
      <xdr:col>37</xdr:col>
      <xdr:colOff>114300</xdr:colOff>
      <xdr:row>356</xdr:row>
      <xdr:rowOff>147637</xdr:rowOff>
    </xdr:from>
    <xdr:to>
      <xdr:col>44</xdr:col>
      <xdr:colOff>419100</xdr:colOff>
      <xdr:row>371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AE086C-A23C-4833-A119-6B6F09B2B5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38</xdr:col>
      <xdr:colOff>552450</xdr:colOff>
      <xdr:row>344</xdr:row>
      <xdr:rowOff>85725</xdr:rowOff>
    </xdr:from>
    <xdr:to>
      <xdr:col>46</xdr:col>
      <xdr:colOff>247650</xdr:colOff>
      <xdr:row>355</xdr:row>
      <xdr:rowOff>161925</xdr:rowOff>
    </xdr:to>
    <xdr:graphicFrame macro="">
      <xdr:nvGraphicFramePr>
        <xdr:cNvPr id="91" name="Chart 90">
          <a:extLst>
            <a:ext uri="{FF2B5EF4-FFF2-40B4-BE49-F238E27FC236}">
              <a16:creationId xmlns:a16="http://schemas.microsoft.com/office/drawing/2014/main" id="{CA856D06-CF22-4787-8061-BA2F40D96B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46</xdr:col>
      <xdr:colOff>371475</xdr:colOff>
      <xdr:row>344</xdr:row>
      <xdr:rowOff>123825</xdr:rowOff>
    </xdr:from>
    <xdr:to>
      <xdr:col>54</xdr:col>
      <xdr:colOff>66675</xdr:colOff>
      <xdr:row>356</xdr:row>
      <xdr:rowOff>9525</xdr:rowOff>
    </xdr:to>
    <xdr:graphicFrame macro="">
      <xdr:nvGraphicFramePr>
        <xdr:cNvPr id="93" name="Chart 92">
          <a:extLst>
            <a:ext uri="{FF2B5EF4-FFF2-40B4-BE49-F238E27FC236}">
              <a16:creationId xmlns:a16="http://schemas.microsoft.com/office/drawing/2014/main" id="{F1FE432D-5351-4C22-9EE0-A8CB99793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31</xdr:col>
      <xdr:colOff>600075</xdr:colOff>
      <xdr:row>344</xdr:row>
      <xdr:rowOff>23812</xdr:rowOff>
    </xdr:from>
    <xdr:to>
      <xdr:col>39</xdr:col>
      <xdr:colOff>381000</xdr:colOff>
      <xdr:row>355</xdr:row>
      <xdr:rowOff>100012</xdr:rowOff>
    </xdr:to>
    <xdr:grpSp>
      <xdr:nvGrpSpPr>
        <xdr:cNvPr id="106" name="Group 105">
          <a:extLst>
            <a:ext uri="{FF2B5EF4-FFF2-40B4-BE49-F238E27FC236}">
              <a16:creationId xmlns:a16="http://schemas.microsoft.com/office/drawing/2014/main" id="{91169904-347F-466D-81E4-42C6B776CA35}"/>
            </a:ext>
          </a:extLst>
        </xdr:cNvPr>
        <xdr:cNvGrpSpPr/>
      </xdr:nvGrpSpPr>
      <xdr:grpSpPr>
        <a:xfrm>
          <a:off x="22745700" y="65365312"/>
          <a:ext cx="4657725" cy="2743200"/>
          <a:chOff x="8934450" y="66270187"/>
          <a:chExt cx="4657725" cy="2743200"/>
        </a:xfrm>
      </xdr:grpSpPr>
      <xdr:grpSp>
        <xdr:nvGrpSpPr>
          <xdr:cNvPr id="71" name="Group 70">
            <a:extLst>
              <a:ext uri="{FF2B5EF4-FFF2-40B4-BE49-F238E27FC236}">
                <a16:creationId xmlns:a16="http://schemas.microsoft.com/office/drawing/2014/main" id="{9C53D798-0D39-441B-B198-AC1BB6AFA0F4}"/>
              </a:ext>
            </a:extLst>
          </xdr:cNvPr>
          <xdr:cNvGrpSpPr/>
        </xdr:nvGrpSpPr>
        <xdr:grpSpPr>
          <a:xfrm>
            <a:off x="8934450" y="66270187"/>
            <a:ext cx="4657725" cy="2743200"/>
            <a:chOff x="8934450" y="66270187"/>
            <a:chExt cx="4657725" cy="2743200"/>
          </a:xfrm>
        </xdr:grpSpPr>
        <xdr:grpSp>
          <xdr:nvGrpSpPr>
            <xdr:cNvPr id="69" name="Group 68">
              <a:extLst>
                <a:ext uri="{FF2B5EF4-FFF2-40B4-BE49-F238E27FC236}">
                  <a16:creationId xmlns:a16="http://schemas.microsoft.com/office/drawing/2014/main" id="{D5FDC4B8-E459-4C03-95FC-B039865245F0}"/>
                </a:ext>
              </a:extLst>
            </xdr:cNvPr>
            <xdr:cNvGrpSpPr/>
          </xdr:nvGrpSpPr>
          <xdr:grpSpPr>
            <a:xfrm>
              <a:off x="8934450" y="66270187"/>
              <a:ext cx="4657725" cy="2743200"/>
              <a:chOff x="8934450" y="66270187"/>
              <a:chExt cx="4657725" cy="2743200"/>
            </a:xfrm>
          </xdr:grpSpPr>
          <xdr:grpSp>
            <xdr:nvGrpSpPr>
              <xdr:cNvPr id="62" name="Group 61">
                <a:extLst>
                  <a:ext uri="{FF2B5EF4-FFF2-40B4-BE49-F238E27FC236}">
                    <a16:creationId xmlns:a16="http://schemas.microsoft.com/office/drawing/2014/main" id="{01856D88-8185-4A31-B314-DEFE8AD49024}"/>
                  </a:ext>
                </a:extLst>
              </xdr:cNvPr>
              <xdr:cNvGrpSpPr/>
            </xdr:nvGrpSpPr>
            <xdr:grpSpPr>
              <a:xfrm>
                <a:off x="8982075" y="66270187"/>
                <a:ext cx="4572000" cy="2743200"/>
                <a:chOff x="16278225" y="66622612"/>
                <a:chExt cx="4572000" cy="2743200"/>
              </a:xfrm>
            </xdr:grpSpPr>
            <xdr:graphicFrame macro="">
              <xdr:nvGraphicFramePr>
                <xdr:cNvPr id="49" name="Chart 48">
                  <a:extLst>
                    <a:ext uri="{FF2B5EF4-FFF2-40B4-BE49-F238E27FC236}">
                      <a16:creationId xmlns:a16="http://schemas.microsoft.com/office/drawing/2014/main" id="{FF898975-F826-416B-8D5A-6CE420EEDE51}"/>
                    </a:ext>
                  </a:extLst>
                </xdr:cNvPr>
                <xdr:cNvGraphicFramePr/>
              </xdr:nvGraphicFramePr>
              <xdr:xfrm>
                <a:off x="16278225" y="66622612"/>
                <a:ext cx="4572000" cy="2743200"/>
              </xdr:xfrm>
              <a:graphic>
                <a:graphicData uri="http://schemas.openxmlformats.org/drawingml/2006/chart">
                  <c:chart xmlns:c="http://schemas.openxmlformats.org/drawingml/2006/chart" xmlns:r="http://schemas.openxmlformats.org/officeDocument/2006/relationships" r:id="rId25"/>
                </a:graphicData>
              </a:graphic>
            </xdr:graphicFrame>
            <xdr:cxnSp macro="">
              <xdr:nvCxnSpPr>
                <xdr:cNvPr id="57" name="Straight Connector 56">
                  <a:extLst>
                    <a:ext uri="{FF2B5EF4-FFF2-40B4-BE49-F238E27FC236}">
                      <a16:creationId xmlns:a16="http://schemas.microsoft.com/office/drawing/2014/main" id="{748DB15E-31F8-4BA6-B6FC-21F3E6E60E12}"/>
                    </a:ext>
                  </a:extLst>
                </xdr:cNvPr>
                <xdr:cNvCxnSpPr/>
              </xdr:nvCxnSpPr>
              <xdr:spPr>
                <a:xfrm flipH="1">
                  <a:off x="17164050" y="68903850"/>
                  <a:ext cx="123826" cy="266700"/>
                </a:xfrm>
                <a:prstGeom prst="line">
                  <a:avLst/>
                </a:prstGeom>
                <a:ln w="25400">
                  <a:solidFill>
                    <a:schemeClr val="tx1"/>
                  </a:solidFill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94" name="Straight Connector 93">
                  <a:extLst>
                    <a:ext uri="{FF2B5EF4-FFF2-40B4-BE49-F238E27FC236}">
                      <a16:creationId xmlns:a16="http://schemas.microsoft.com/office/drawing/2014/main" id="{767FE964-9A02-4AD3-B296-0E1955EAFD53}"/>
                    </a:ext>
                  </a:extLst>
                </xdr:cNvPr>
                <xdr:cNvCxnSpPr/>
              </xdr:nvCxnSpPr>
              <xdr:spPr>
                <a:xfrm flipH="1">
                  <a:off x="17278350" y="68913375"/>
                  <a:ext cx="123826" cy="266700"/>
                </a:xfrm>
                <a:prstGeom prst="line">
                  <a:avLst/>
                </a:prstGeom>
                <a:ln w="25400">
                  <a:solidFill>
                    <a:schemeClr val="tx1"/>
                  </a:solidFill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  <xdr:sp macro="" textlink="">
            <xdr:nvSpPr>
              <xdr:cNvPr id="64" name="TextBox 63">
                <a:extLst>
                  <a:ext uri="{FF2B5EF4-FFF2-40B4-BE49-F238E27FC236}">
                    <a16:creationId xmlns:a16="http://schemas.microsoft.com/office/drawing/2014/main" id="{26895148-83AF-4288-8039-A8D4302CB259}"/>
                  </a:ext>
                </a:extLst>
              </xdr:cNvPr>
              <xdr:cNvSpPr txBox="1"/>
            </xdr:nvSpPr>
            <xdr:spPr>
              <a:xfrm>
                <a:off x="9429750" y="68065650"/>
                <a:ext cx="551626" cy="264560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100" b="1"/>
                  <a:t>16.4m</a:t>
                </a:r>
              </a:p>
            </xdr:txBody>
          </xdr:sp>
          <xdr:sp macro="" textlink="">
            <xdr:nvSpPr>
              <xdr:cNvPr id="95" name="TextBox 94">
                <a:extLst>
                  <a:ext uri="{FF2B5EF4-FFF2-40B4-BE49-F238E27FC236}">
                    <a16:creationId xmlns:a16="http://schemas.microsoft.com/office/drawing/2014/main" id="{64EB2540-2B3E-4736-803D-197C4926AFF0}"/>
                  </a:ext>
                </a:extLst>
              </xdr:cNvPr>
              <xdr:cNvSpPr txBox="1"/>
            </xdr:nvSpPr>
            <xdr:spPr>
              <a:xfrm>
                <a:off x="10039350" y="67475100"/>
                <a:ext cx="551626" cy="264560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100" b="1"/>
                  <a:t>25.7m</a:t>
                </a:r>
              </a:p>
            </xdr:txBody>
          </xdr:sp>
          <xdr:sp macro="" textlink="">
            <xdr:nvSpPr>
              <xdr:cNvPr id="96" name="TextBox 95">
                <a:extLst>
                  <a:ext uri="{FF2B5EF4-FFF2-40B4-BE49-F238E27FC236}">
                    <a16:creationId xmlns:a16="http://schemas.microsoft.com/office/drawing/2014/main" id="{01B34267-AAF6-46F0-A32A-4F9178774225}"/>
                  </a:ext>
                </a:extLst>
              </xdr:cNvPr>
              <xdr:cNvSpPr txBox="1"/>
            </xdr:nvSpPr>
            <xdr:spPr>
              <a:xfrm>
                <a:off x="10658475" y="67389375"/>
                <a:ext cx="551626" cy="264560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100" b="1"/>
                  <a:t>27.4m</a:t>
                </a:r>
              </a:p>
            </xdr:txBody>
          </xdr:sp>
          <xdr:sp macro="" textlink="">
            <xdr:nvSpPr>
              <xdr:cNvPr id="97" name="TextBox 96">
                <a:extLst>
                  <a:ext uri="{FF2B5EF4-FFF2-40B4-BE49-F238E27FC236}">
                    <a16:creationId xmlns:a16="http://schemas.microsoft.com/office/drawing/2014/main" id="{4C6B94A2-32EF-4918-8B5C-933AF401B272}"/>
                  </a:ext>
                </a:extLst>
              </xdr:cNvPr>
              <xdr:cNvSpPr txBox="1"/>
            </xdr:nvSpPr>
            <xdr:spPr>
              <a:xfrm>
                <a:off x="11249025" y="67465575"/>
                <a:ext cx="551626" cy="264560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100" b="1"/>
                  <a:t>25.7m</a:t>
                </a:r>
              </a:p>
            </xdr:txBody>
          </xdr:sp>
          <xdr:sp macro="" textlink="">
            <xdr:nvSpPr>
              <xdr:cNvPr id="98" name="TextBox 97">
                <a:extLst>
                  <a:ext uri="{FF2B5EF4-FFF2-40B4-BE49-F238E27FC236}">
                    <a16:creationId xmlns:a16="http://schemas.microsoft.com/office/drawing/2014/main" id="{089E2C53-28FE-416B-98CB-F75BDDCDC5BB}"/>
                  </a:ext>
                </a:extLst>
              </xdr:cNvPr>
              <xdr:cNvSpPr txBox="1"/>
            </xdr:nvSpPr>
            <xdr:spPr>
              <a:xfrm>
                <a:off x="11868150" y="67427475"/>
                <a:ext cx="551626" cy="264560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100" b="1"/>
                  <a:t>26.8m</a:t>
                </a:r>
              </a:p>
            </xdr:txBody>
          </xdr:sp>
          <xdr:sp macro="" textlink="">
            <xdr:nvSpPr>
              <xdr:cNvPr id="99" name="TextBox 98">
                <a:extLst>
                  <a:ext uri="{FF2B5EF4-FFF2-40B4-BE49-F238E27FC236}">
                    <a16:creationId xmlns:a16="http://schemas.microsoft.com/office/drawing/2014/main" id="{72F83F7C-FF89-4612-9BEA-D0D71C4306BA}"/>
                  </a:ext>
                </a:extLst>
              </xdr:cNvPr>
              <xdr:cNvSpPr txBox="1"/>
            </xdr:nvSpPr>
            <xdr:spPr>
              <a:xfrm>
                <a:off x="12477750" y="67446525"/>
                <a:ext cx="551626" cy="264560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r>
                  <a:rPr lang="en-MY" sz="1100" b="1"/>
                  <a:t>25.9m</a:t>
                </a:r>
              </a:p>
            </xdr:txBody>
          </xdr:sp>
          <xdr:sp macro="" textlink="">
            <xdr:nvSpPr>
              <xdr:cNvPr id="100" name="TextBox 99">
                <a:extLst>
                  <a:ext uri="{FF2B5EF4-FFF2-40B4-BE49-F238E27FC236}">
                    <a16:creationId xmlns:a16="http://schemas.microsoft.com/office/drawing/2014/main" id="{F4E5D493-742A-4498-AC33-CFA9B833020D}"/>
                  </a:ext>
                </a:extLst>
              </xdr:cNvPr>
              <xdr:cNvSpPr txBox="1"/>
            </xdr:nvSpPr>
            <xdr:spPr>
              <a:xfrm>
                <a:off x="8934450" y="66313050"/>
                <a:ext cx="1019175" cy="436786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t">
                <a:spAutoFit/>
              </a:bodyPr>
              <a:lstStyle/>
              <a:p>
                <a:r>
                  <a:rPr lang="en-MY" sz="1100" b="1"/>
                  <a:t>Arrivals (Million)</a:t>
                </a:r>
              </a:p>
            </xdr:txBody>
          </xdr:sp>
          <xdr:sp macro="" textlink="">
            <xdr:nvSpPr>
              <xdr:cNvPr id="101" name="TextBox 100">
                <a:extLst>
                  <a:ext uri="{FF2B5EF4-FFF2-40B4-BE49-F238E27FC236}">
                    <a16:creationId xmlns:a16="http://schemas.microsoft.com/office/drawing/2014/main" id="{BCBF9C59-21DF-470F-A2FA-EB5DD1859ED6}"/>
                  </a:ext>
                </a:extLst>
              </xdr:cNvPr>
              <xdr:cNvSpPr txBox="1"/>
            </xdr:nvSpPr>
            <xdr:spPr>
              <a:xfrm>
                <a:off x="12906375" y="66294000"/>
                <a:ext cx="685800" cy="436786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t">
                <a:spAutoFit/>
              </a:bodyPr>
              <a:lstStyle/>
              <a:p>
                <a:r>
                  <a:rPr lang="en-MY" sz="1100" b="1"/>
                  <a:t>Receipts (RM)</a:t>
                </a:r>
              </a:p>
            </xdr:txBody>
          </xdr:sp>
        </xdr:grpSp>
        <xdr:cxnSp macro="">
          <xdr:nvCxnSpPr>
            <xdr:cNvPr id="67" name="Straight Arrow Connector 66">
              <a:extLst>
                <a:ext uri="{FF2B5EF4-FFF2-40B4-BE49-F238E27FC236}">
                  <a16:creationId xmlns:a16="http://schemas.microsoft.com/office/drawing/2014/main" id="{A301AA70-0B75-4425-A8A5-3968864ED1F4}"/>
                </a:ext>
              </a:extLst>
            </xdr:cNvPr>
            <xdr:cNvCxnSpPr/>
          </xdr:nvCxnSpPr>
          <xdr:spPr>
            <a:xfrm flipV="1">
              <a:off x="12001500" y="67122675"/>
              <a:ext cx="352425" cy="133350"/>
            </a:xfrm>
            <a:prstGeom prst="straightConnector1">
              <a:avLst/>
            </a:prstGeom>
            <a:ln>
              <a:solidFill>
                <a:srgbClr val="1515F3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103" name="Straight Arrow Connector 102">
            <a:extLst>
              <a:ext uri="{FF2B5EF4-FFF2-40B4-BE49-F238E27FC236}">
                <a16:creationId xmlns:a16="http://schemas.microsoft.com/office/drawing/2014/main" id="{0D0309CE-622D-466B-8C90-56E7E9178A6F}"/>
              </a:ext>
            </a:extLst>
          </xdr:cNvPr>
          <xdr:cNvCxnSpPr/>
        </xdr:nvCxnSpPr>
        <xdr:spPr>
          <a:xfrm flipV="1">
            <a:off x="9925050" y="67941825"/>
            <a:ext cx="161925" cy="233363"/>
          </a:xfrm>
          <a:prstGeom prst="straightConnector1">
            <a:avLst/>
          </a:prstGeom>
          <a:ln>
            <a:solidFill>
              <a:srgbClr val="1515F3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18</xdr:col>
      <xdr:colOff>485775</xdr:colOff>
      <xdr:row>16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866F882-6537-4186-BD4C-567A4C399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2095500"/>
          <a:ext cx="4752975" cy="96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81</xdr:row>
      <xdr:rowOff>0</xdr:rowOff>
    </xdr:from>
    <xdr:to>
      <xdr:col>23</xdr:col>
      <xdr:colOff>38100</xdr:colOff>
      <xdr:row>96</xdr:row>
      <xdr:rowOff>9525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876C6D3-3A7D-4A97-A89D-824AFA01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5430500"/>
          <a:ext cx="6134100" cy="2867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500062</xdr:colOff>
      <xdr:row>23</xdr:row>
      <xdr:rowOff>266700</xdr:rowOff>
    </xdr:from>
    <xdr:to>
      <xdr:col>14</xdr:col>
      <xdr:colOff>80962</xdr:colOff>
      <xdr:row>38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D49013A-A3CE-487F-ACBF-EF4681ED1A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3</xdr:row>
      <xdr:rowOff>0</xdr:rowOff>
    </xdr:from>
    <xdr:to>
      <xdr:col>6</xdr:col>
      <xdr:colOff>556260</xdr:colOff>
      <xdr:row>18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0050A2-2439-4A5B-9F50-C5437374A4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0</xdr:colOff>
      <xdr:row>12</xdr:row>
      <xdr:rowOff>0</xdr:rowOff>
    </xdr:from>
    <xdr:to>
      <xdr:col>14</xdr:col>
      <xdr:colOff>454555</xdr:colOff>
      <xdr:row>27</xdr:row>
      <xdr:rowOff>12431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45E7FBA-1BA9-439E-9489-161FDD274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69380" y="2194560"/>
          <a:ext cx="4645555" cy="2755631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18</xdr:col>
      <xdr:colOff>541020</xdr:colOff>
      <xdr:row>21</xdr:row>
      <xdr:rowOff>7620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8A37ABC-04E5-4138-80D1-201980AF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69980" y="2194560"/>
          <a:ext cx="2369820" cy="1653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28</xdr:row>
          <xdr:rowOff>0</xdr:rowOff>
        </xdr:from>
        <xdr:to>
          <xdr:col>15</xdr:col>
          <xdr:colOff>457200</xdr:colOff>
          <xdr:row>39</xdr:row>
          <xdr:rowOff>7620</xdr:rowOff>
        </xdr:to>
        <xdr:pic>
          <xdr:nvPicPr>
            <xdr:cNvPr id="8" name="Picture 7">
              <a:extLst>
                <a:ext uri="{FF2B5EF4-FFF2-40B4-BE49-F238E27FC236}">
                  <a16:creationId xmlns:a16="http://schemas.microsoft.com/office/drawing/2014/main" id="{CFE3F759-56DB-4D81-8B13-8FDAD3A9596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21:$G$31" spid="_x0000_s2091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6469380" y="5120640"/>
              <a:ext cx="5257800" cy="20193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38</xdr:row>
      <xdr:rowOff>0</xdr:rowOff>
    </xdr:from>
    <xdr:to>
      <xdr:col>6</xdr:col>
      <xdr:colOff>152400</xdr:colOff>
      <xdr:row>38</xdr:row>
      <xdr:rowOff>152400</xdr:rowOff>
    </xdr:to>
    <xdr:pic>
      <xdr:nvPicPr>
        <xdr:cNvPr id="18" name="Picture 17" descr="Price Target News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0ED570-F5FB-4CDE-9A6B-4104E2E97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0104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152400</xdr:colOff>
      <xdr:row>39</xdr:row>
      <xdr:rowOff>152400</xdr:rowOff>
    </xdr:to>
    <xdr:pic>
      <xdr:nvPicPr>
        <xdr:cNvPr id="19" name="Picture 18" descr="Price Target News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E6ACAFE-03C7-465D-8145-F98CA3AB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2466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152400</xdr:colOff>
      <xdr:row>40</xdr:row>
      <xdr:rowOff>152400</xdr:rowOff>
    </xdr:to>
    <xdr:pic>
      <xdr:nvPicPr>
        <xdr:cNvPr id="20" name="Picture 19" descr="Price Target News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A11E7CA-8144-4198-8E03-65F3AF897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48284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152400</xdr:colOff>
      <xdr:row>41</xdr:row>
      <xdr:rowOff>152400</xdr:rowOff>
    </xdr:to>
    <xdr:pic>
      <xdr:nvPicPr>
        <xdr:cNvPr id="21" name="Picture 20" descr="Price Target News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1E01124-3699-410C-9DA7-6DE0DABFC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7190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152400</xdr:colOff>
      <xdr:row>42</xdr:row>
      <xdr:rowOff>152400</xdr:rowOff>
    </xdr:to>
    <xdr:pic>
      <xdr:nvPicPr>
        <xdr:cNvPr id="22" name="Picture 21" descr="Price Target News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80B3EF8D-76E5-4C90-A95F-0A2C53594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9095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152400</xdr:colOff>
      <xdr:row>43</xdr:row>
      <xdr:rowOff>152400</xdr:rowOff>
    </xdr:to>
    <xdr:pic>
      <xdr:nvPicPr>
        <xdr:cNvPr id="23" name="Picture 22" descr="Price Target News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B1444FD-B46B-4C45-87A2-ECD3DBDD8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1457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152400</xdr:colOff>
      <xdr:row>44</xdr:row>
      <xdr:rowOff>152400</xdr:rowOff>
    </xdr:to>
    <xdr:pic>
      <xdr:nvPicPr>
        <xdr:cNvPr id="24" name="Picture 23" descr="Price Target News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D2D0F781-45D0-400E-A14C-197092501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3362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45</xdr:row>
      <xdr:rowOff>0</xdr:rowOff>
    </xdr:from>
    <xdr:to>
      <xdr:col>6</xdr:col>
      <xdr:colOff>152400</xdr:colOff>
      <xdr:row>45</xdr:row>
      <xdr:rowOff>152400</xdr:rowOff>
    </xdr:to>
    <xdr:pic>
      <xdr:nvPicPr>
        <xdr:cNvPr id="25" name="Picture 24" descr="Price Target News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F14FBAC4-0A7F-4833-84A0-248480500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5267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152400</xdr:colOff>
      <xdr:row>46</xdr:row>
      <xdr:rowOff>152400</xdr:rowOff>
    </xdr:to>
    <xdr:pic>
      <xdr:nvPicPr>
        <xdr:cNvPr id="26" name="Picture 25" descr="Price Target News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DC33AB11-38A1-48DF-A2BF-465DF5E4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7172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152400</xdr:colOff>
      <xdr:row>47</xdr:row>
      <xdr:rowOff>152400</xdr:rowOff>
    </xdr:to>
    <xdr:pic>
      <xdr:nvPicPr>
        <xdr:cNvPr id="27" name="Picture 26" descr="Price Target News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E49684AD-BB7F-4204-9080-CD469701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0678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152400</xdr:colOff>
      <xdr:row>48</xdr:row>
      <xdr:rowOff>152400</xdr:rowOff>
    </xdr:to>
    <xdr:pic>
      <xdr:nvPicPr>
        <xdr:cNvPr id="28" name="Picture 27" descr="Price Target News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E258CA8E-B142-4D8D-8A76-17F290D3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2583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152400</xdr:colOff>
      <xdr:row>49</xdr:row>
      <xdr:rowOff>152400</xdr:rowOff>
    </xdr:to>
    <xdr:pic>
      <xdr:nvPicPr>
        <xdr:cNvPr id="29" name="Picture 28" descr="Price Target News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9A043A63-4B40-404C-92C4-8E7D7A43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4488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152400</xdr:colOff>
      <xdr:row>50</xdr:row>
      <xdr:rowOff>152400</xdr:rowOff>
    </xdr:to>
    <xdr:pic>
      <xdr:nvPicPr>
        <xdr:cNvPr id="30" name="Picture 29" descr="Price Target News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D17363A3-6CE8-4036-9B22-D0EE93D65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6393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152400</xdr:colOff>
      <xdr:row>51</xdr:row>
      <xdr:rowOff>152400</xdr:rowOff>
    </xdr:to>
    <xdr:pic>
      <xdr:nvPicPr>
        <xdr:cNvPr id="31" name="Picture 30" descr="Price Target News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2D5FCAE5-BFB9-4943-B176-B4E2A2F66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875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152400</xdr:colOff>
      <xdr:row>52</xdr:row>
      <xdr:rowOff>152400</xdr:rowOff>
    </xdr:to>
    <xdr:pic>
      <xdr:nvPicPr>
        <xdr:cNvPr id="32" name="Picture 31" descr="Price Target News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5CDFDE53-D431-4442-8FA9-AEDF2B0F5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100660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152400</xdr:colOff>
      <xdr:row>53</xdr:row>
      <xdr:rowOff>152400</xdr:rowOff>
    </xdr:to>
    <xdr:pic>
      <xdr:nvPicPr>
        <xdr:cNvPr id="33" name="Picture 32" descr="Price Target News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8648736F-6C5E-4FA3-A8F3-620945F7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10256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198120</xdr:colOff>
      <xdr:row>0</xdr:row>
      <xdr:rowOff>0</xdr:rowOff>
    </xdr:from>
    <xdr:to>
      <xdr:col>12</xdr:col>
      <xdr:colOff>312420</xdr:colOff>
      <xdr:row>17</xdr:row>
      <xdr:rowOff>160020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149BF474-299C-4D38-B8F0-8D86EDEFF4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140970</xdr:rowOff>
    </xdr:from>
    <xdr:to>
      <xdr:col>14</xdr:col>
      <xdr:colOff>304800</xdr:colOff>
      <xdr:row>15</xdr:row>
      <xdr:rowOff>140970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BFB13AA-211E-437C-AF26-1474D73B5F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22</xdr:col>
      <xdr:colOff>403860</xdr:colOff>
      <xdr:row>12</xdr:row>
      <xdr:rowOff>7620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379D400-DAE5-4D38-AB97-35BBC6B43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4020" y="0"/>
          <a:ext cx="5280660" cy="245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15240</xdr:colOff>
      <xdr:row>18</xdr:row>
      <xdr:rowOff>156210</xdr:rowOff>
    </xdr:from>
    <xdr:to>
      <xdr:col>15</xdr:col>
      <xdr:colOff>320040</xdr:colOff>
      <xdr:row>34</xdr:row>
      <xdr:rowOff>156210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CA4E2E-7DBF-41A3-A53D-32A2ACFA09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2</xdr:row>
      <xdr:rowOff>171450</xdr:rowOff>
    </xdr:from>
    <xdr:to>
      <xdr:col>15</xdr:col>
      <xdr:colOff>304800</xdr:colOff>
      <xdr:row>17</xdr:row>
      <xdr:rowOff>171450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1F6EEA2A-51EC-4956-9DB6-99636E53F820}"/>
            </a:ext>
          </a:extLst>
        </xdr:cNvPr>
        <xdr:cNvGrpSpPr/>
      </xdr:nvGrpSpPr>
      <xdr:grpSpPr>
        <a:xfrm>
          <a:off x="6181725" y="552450"/>
          <a:ext cx="4572000" cy="2857500"/>
          <a:chOff x="6240780" y="537210"/>
          <a:chExt cx="4572000" cy="2743200"/>
        </a:xfrm>
      </xdr:grpSpPr>
      <xdr:graphicFrame macro="">
        <xdr:nvGraphicFramePr>
          <xdr:cNvPr id="3" name="Chart 2">
            <a:extLst>
              <a:ext uri="{FF2B5EF4-FFF2-40B4-BE49-F238E27FC236}">
                <a16:creationId xmlns:a16="http://schemas.microsoft.com/office/drawing/2014/main" id="{D4FA9A51-08F9-4677-A233-D83A364AA9E4}"/>
              </a:ext>
            </a:extLst>
          </xdr:cNvPr>
          <xdr:cNvGraphicFramePr/>
        </xdr:nvGraphicFramePr>
        <xdr:xfrm>
          <a:off x="6240780" y="537210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BB154FD1-51CF-4875-BC07-96390746E3A1}"/>
              </a:ext>
            </a:extLst>
          </xdr:cNvPr>
          <xdr:cNvSpPr/>
        </xdr:nvSpPr>
        <xdr:spPr>
          <a:xfrm>
            <a:off x="9372600" y="548640"/>
            <a:ext cx="640080" cy="2705100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36567BE9-DF27-469B-9BB2-1E903A2B34C0}"/>
              </a:ext>
            </a:extLst>
          </xdr:cNvPr>
          <xdr:cNvSpPr/>
        </xdr:nvSpPr>
        <xdr:spPr>
          <a:xfrm>
            <a:off x="10058400" y="548640"/>
            <a:ext cx="640080" cy="2705100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  <xdr:cxnSp macro="">
        <xdr:nvCxnSpPr>
          <xdr:cNvPr id="7" name="Straight Arrow Connector 6">
            <a:extLst>
              <a:ext uri="{FF2B5EF4-FFF2-40B4-BE49-F238E27FC236}">
                <a16:creationId xmlns:a16="http://schemas.microsoft.com/office/drawing/2014/main" id="{6A1257CF-70E1-45B5-9993-93CC415D5EE6}"/>
              </a:ext>
            </a:extLst>
          </xdr:cNvPr>
          <xdr:cNvCxnSpPr/>
        </xdr:nvCxnSpPr>
        <xdr:spPr>
          <a:xfrm>
            <a:off x="7147560" y="800100"/>
            <a:ext cx="937260" cy="48768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Straight Arrow Connector 7">
            <a:extLst>
              <a:ext uri="{FF2B5EF4-FFF2-40B4-BE49-F238E27FC236}">
                <a16:creationId xmlns:a16="http://schemas.microsoft.com/office/drawing/2014/main" id="{BA6D3633-AB01-4CFA-9BFD-C644E6F46A19}"/>
              </a:ext>
            </a:extLst>
          </xdr:cNvPr>
          <xdr:cNvCxnSpPr/>
        </xdr:nvCxnSpPr>
        <xdr:spPr>
          <a:xfrm flipV="1">
            <a:off x="8412480" y="1104900"/>
            <a:ext cx="411480" cy="24384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Straight Arrow Connector 11">
            <a:extLst>
              <a:ext uri="{FF2B5EF4-FFF2-40B4-BE49-F238E27FC236}">
                <a16:creationId xmlns:a16="http://schemas.microsoft.com/office/drawing/2014/main" id="{48C70223-3745-4EA9-9275-E712E9DA0337}"/>
              </a:ext>
            </a:extLst>
          </xdr:cNvPr>
          <xdr:cNvCxnSpPr/>
        </xdr:nvCxnSpPr>
        <xdr:spPr>
          <a:xfrm>
            <a:off x="10157460" y="1120140"/>
            <a:ext cx="251460" cy="16764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17</xdr:col>
      <xdr:colOff>297180</xdr:colOff>
      <xdr:row>3</xdr:row>
      <xdr:rowOff>11430</xdr:rowOff>
    </xdr:from>
    <xdr:to>
      <xdr:col>23</xdr:col>
      <xdr:colOff>190500</xdr:colOff>
      <xdr:row>17</xdr:row>
      <xdr:rowOff>156210</xdr:rowOff>
    </xdr:to>
    <xdr:grpSp>
      <xdr:nvGrpSpPr>
        <xdr:cNvPr id="23" name="Group 22">
          <a:extLst>
            <a:ext uri="{FF2B5EF4-FFF2-40B4-BE49-F238E27FC236}">
              <a16:creationId xmlns:a16="http://schemas.microsoft.com/office/drawing/2014/main" id="{EA5A86A4-C7C0-4F2E-A004-59A86CBDFD85}"/>
            </a:ext>
          </a:extLst>
        </xdr:cNvPr>
        <xdr:cNvGrpSpPr/>
      </xdr:nvGrpSpPr>
      <xdr:grpSpPr>
        <a:xfrm>
          <a:off x="11965305" y="582930"/>
          <a:ext cx="3550920" cy="2811780"/>
          <a:chOff x="7147560" y="548640"/>
          <a:chExt cx="3550920" cy="2705100"/>
        </a:xfrm>
      </xdr:grpSpPr>
      <xdr:sp macro="" textlink="">
        <xdr:nvSpPr>
          <xdr:cNvPr id="25" name="Rectangle 24">
            <a:extLst>
              <a:ext uri="{FF2B5EF4-FFF2-40B4-BE49-F238E27FC236}">
                <a16:creationId xmlns:a16="http://schemas.microsoft.com/office/drawing/2014/main" id="{7A003BDD-C84E-4ADB-B7A0-300C5399245E}"/>
              </a:ext>
            </a:extLst>
          </xdr:cNvPr>
          <xdr:cNvSpPr/>
        </xdr:nvSpPr>
        <xdr:spPr>
          <a:xfrm>
            <a:off x="9372600" y="548640"/>
            <a:ext cx="640080" cy="2705100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  <xdr:sp macro="" textlink="">
        <xdr:nvSpPr>
          <xdr:cNvPr id="26" name="Rectangle 25">
            <a:extLst>
              <a:ext uri="{FF2B5EF4-FFF2-40B4-BE49-F238E27FC236}">
                <a16:creationId xmlns:a16="http://schemas.microsoft.com/office/drawing/2014/main" id="{6D678E88-80C6-4044-A02E-A58800452E67}"/>
              </a:ext>
            </a:extLst>
          </xdr:cNvPr>
          <xdr:cNvSpPr/>
        </xdr:nvSpPr>
        <xdr:spPr>
          <a:xfrm>
            <a:off x="10058400" y="548640"/>
            <a:ext cx="640080" cy="2705100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MY" sz="1100"/>
          </a:p>
        </xdr:txBody>
      </xdr:sp>
      <xdr:cxnSp macro="">
        <xdr:nvCxnSpPr>
          <xdr:cNvPr id="27" name="Straight Arrow Connector 26">
            <a:extLst>
              <a:ext uri="{FF2B5EF4-FFF2-40B4-BE49-F238E27FC236}">
                <a16:creationId xmlns:a16="http://schemas.microsoft.com/office/drawing/2014/main" id="{916C67FE-5B31-4D22-86FD-EB52CC1C524E}"/>
              </a:ext>
            </a:extLst>
          </xdr:cNvPr>
          <xdr:cNvCxnSpPr/>
        </xdr:nvCxnSpPr>
        <xdr:spPr>
          <a:xfrm>
            <a:off x="7147560" y="800100"/>
            <a:ext cx="937260" cy="48768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8" name="Straight Arrow Connector 27">
            <a:extLst>
              <a:ext uri="{FF2B5EF4-FFF2-40B4-BE49-F238E27FC236}">
                <a16:creationId xmlns:a16="http://schemas.microsoft.com/office/drawing/2014/main" id="{A60CE3D0-61BB-4DD8-A97F-F5221F91A625}"/>
              </a:ext>
            </a:extLst>
          </xdr:cNvPr>
          <xdr:cNvCxnSpPr/>
        </xdr:nvCxnSpPr>
        <xdr:spPr>
          <a:xfrm flipV="1">
            <a:off x="8412480" y="1104900"/>
            <a:ext cx="411480" cy="24384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9" name="Straight Arrow Connector 28">
            <a:extLst>
              <a:ext uri="{FF2B5EF4-FFF2-40B4-BE49-F238E27FC236}">
                <a16:creationId xmlns:a16="http://schemas.microsoft.com/office/drawing/2014/main" id="{BD7AF5CC-415F-49F2-8341-7ED91C4817B4}"/>
              </a:ext>
            </a:extLst>
          </xdr:cNvPr>
          <xdr:cNvCxnSpPr/>
        </xdr:nvCxnSpPr>
        <xdr:spPr>
          <a:xfrm>
            <a:off x="10157460" y="1120140"/>
            <a:ext cx="251460" cy="16764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F4CC4-F1D4-4695-80AA-1FBCA1911D25}">
  <dimension ref="A1:K258"/>
  <sheetViews>
    <sheetView workbookViewId="0">
      <pane xSplit="1" ySplit="4" topLeftCell="B92" activePane="bottomRight" state="frozen"/>
      <selection pane="topRight" activeCell="B1" sqref="B1"/>
      <selection pane="bottomLeft" activeCell="A5" sqref="A5"/>
      <selection pane="bottomRight" activeCell="F140" sqref="F140"/>
    </sheetView>
  </sheetViews>
  <sheetFormatPr defaultRowHeight="15"/>
  <cols>
    <col min="1" max="1" width="44" style="137" customWidth="1"/>
    <col min="2" max="2" width="9.28515625" style="35" bestFit="1" customWidth="1"/>
    <col min="3" max="5" width="10.5703125" style="35" bestFit="1" customWidth="1"/>
    <col min="6" max="6" width="9.7109375" style="35" customWidth="1"/>
  </cols>
  <sheetData>
    <row r="1" spans="1:6" s="136" customFormat="1">
      <c r="A1" s="137" t="s">
        <v>610</v>
      </c>
      <c r="B1" s="35"/>
      <c r="C1" s="35"/>
      <c r="D1" s="35"/>
      <c r="E1" s="35"/>
      <c r="F1" s="35"/>
    </row>
    <row r="2" spans="1:6" s="136" customFormat="1">
      <c r="A2" s="137"/>
      <c r="B2" s="35"/>
      <c r="C2" s="35"/>
      <c r="D2" s="35"/>
      <c r="E2" s="35"/>
      <c r="F2" s="35"/>
    </row>
    <row r="3" spans="1:6">
      <c r="A3" s="137" t="s">
        <v>255</v>
      </c>
    </row>
    <row r="4" spans="1:6" ht="52.15" customHeight="1" thickBot="1">
      <c r="A4" s="389" t="s">
        <v>458</v>
      </c>
      <c r="B4" s="383">
        <v>2013</v>
      </c>
      <c r="C4" s="384">
        <v>2014</v>
      </c>
      <c r="D4" s="384">
        <v>2015</v>
      </c>
      <c r="E4" s="384">
        <v>2016</v>
      </c>
      <c r="F4" s="385">
        <v>2017</v>
      </c>
    </row>
    <row r="5" spans="1:6" ht="15.75" thickBot="1">
      <c r="A5" s="390" t="s">
        <v>459</v>
      </c>
      <c r="B5" s="386">
        <v>8328</v>
      </c>
      <c r="C5" s="386">
        <v>8229</v>
      </c>
      <c r="D5" s="386">
        <v>8396</v>
      </c>
      <c r="E5" s="386">
        <v>8932</v>
      </c>
      <c r="F5" s="386">
        <v>9329</v>
      </c>
    </row>
    <row r="6" spans="1:6">
      <c r="A6" s="447" t="s">
        <v>460</v>
      </c>
      <c r="B6" s="449" t="s">
        <v>461</v>
      </c>
      <c r="C6" s="451">
        <v>-1.18E-2</v>
      </c>
      <c r="D6" s="453">
        <v>2.0199999999999999E-2</v>
      </c>
      <c r="E6" s="453">
        <v>6.3799999999999996E-2</v>
      </c>
      <c r="F6" s="453">
        <v>4.4499999999999998E-2</v>
      </c>
    </row>
    <row r="7" spans="1:6" ht="15.75" thickBot="1">
      <c r="A7" s="448"/>
      <c r="B7" s="450"/>
      <c r="C7" s="452"/>
      <c r="D7" s="454"/>
      <c r="E7" s="454"/>
      <c r="F7" s="454"/>
    </row>
    <row r="8" spans="1:6" ht="15.75" thickBot="1">
      <c r="A8" s="390" t="s">
        <v>462</v>
      </c>
      <c r="B8" s="386">
        <v>5527</v>
      </c>
      <c r="C8" s="386">
        <v>5823</v>
      </c>
      <c r="D8" s="386">
        <v>6354</v>
      </c>
      <c r="E8" s="386">
        <v>6449</v>
      </c>
      <c r="F8" s="386">
        <v>7136</v>
      </c>
    </row>
    <row r="9" spans="1:6" ht="15.75" thickBot="1">
      <c r="A9" s="391" t="s">
        <v>463</v>
      </c>
      <c r="B9" s="386">
        <v>4975</v>
      </c>
      <c r="C9" s="386">
        <v>5216</v>
      </c>
      <c r="D9" s="386">
        <v>5669</v>
      </c>
      <c r="E9" s="386">
        <v>5648</v>
      </c>
      <c r="F9" s="386">
        <v>6196</v>
      </c>
    </row>
    <row r="10" spans="1:6" ht="15.75" thickBot="1">
      <c r="A10" s="391" t="s">
        <v>464</v>
      </c>
      <c r="B10" s="387">
        <v>552</v>
      </c>
      <c r="C10" s="387">
        <v>608</v>
      </c>
      <c r="D10" s="387">
        <v>684</v>
      </c>
      <c r="E10" s="387">
        <v>801</v>
      </c>
      <c r="F10" s="387">
        <v>940</v>
      </c>
    </row>
    <row r="11" spans="1:6" ht="15.75" thickBot="1">
      <c r="A11" s="392" t="s">
        <v>63</v>
      </c>
      <c r="B11" s="387">
        <v>478</v>
      </c>
      <c r="C11" s="387">
        <v>529</v>
      </c>
      <c r="D11" s="387">
        <v>588</v>
      </c>
      <c r="E11" s="387">
        <v>681</v>
      </c>
      <c r="F11" s="387" t="s">
        <v>461</v>
      </c>
    </row>
    <row r="12" spans="1:6" ht="15.75" thickBot="1">
      <c r="A12" s="392" t="s">
        <v>64</v>
      </c>
      <c r="B12" s="387">
        <v>75</v>
      </c>
      <c r="C12" s="387">
        <v>79</v>
      </c>
      <c r="D12" s="387">
        <v>96</v>
      </c>
      <c r="E12" s="387">
        <v>120</v>
      </c>
      <c r="F12" s="387" t="s">
        <v>461</v>
      </c>
    </row>
    <row r="13" spans="1:6" ht="15.75" thickBot="1">
      <c r="A13" s="391" t="s">
        <v>465</v>
      </c>
      <c r="B13" s="387" t="s">
        <v>461</v>
      </c>
      <c r="C13" s="381">
        <v>5.3600000000000002E-2</v>
      </c>
      <c r="D13" s="381">
        <v>9.0999999999999998E-2</v>
      </c>
      <c r="E13" s="381">
        <v>1.4999999999999999E-2</v>
      </c>
      <c r="F13" s="381">
        <v>0.1065</v>
      </c>
    </row>
    <row r="14" spans="1:6" ht="15.75" thickBot="1">
      <c r="A14" s="390" t="s">
        <v>466</v>
      </c>
      <c r="B14" s="386">
        <v>2800</v>
      </c>
      <c r="C14" s="386">
        <v>2406</v>
      </c>
      <c r="D14" s="386">
        <v>2042</v>
      </c>
      <c r="E14" s="386">
        <v>2483</v>
      </c>
      <c r="F14" s="386">
        <v>2193</v>
      </c>
    </row>
    <row r="15" spans="1:6">
      <c r="A15" s="447" t="s">
        <v>467</v>
      </c>
      <c r="B15" s="449" t="s">
        <v>461</v>
      </c>
      <c r="C15" s="451">
        <v>-0.14080000000000001</v>
      </c>
      <c r="D15" s="451">
        <v>-0.15110000000000001</v>
      </c>
      <c r="E15" s="453">
        <v>0.2155</v>
      </c>
      <c r="F15" s="451">
        <v>-0.1166</v>
      </c>
    </row>
    <row r="16" spans="1:6" ht="15.75" thickBot="1">
      <c r="A16" s="448"/>
      <c r="B16" s="450"/>
      <c r="C16" s="452"/>
      <c r="D16" s="452"/>
      <c r="E16" s="454"/>
      <c r="F16" s="452"/>
    </row>
    <row r="17" spans="1:10" ht="15.75" thickBot="1">
      <c r="A17" s="391" t="s">
        <v>468</v>
      </c>
      <c r="B17" s="387" t="s">
        <v>461</v>
      </c>
      <c r="C17" s="387" t="s">
        <v>461</v>
      </c>
      <c r="D17" s="387" t="s">
        <v>461</v>
      </c>
      <c r="E17" s="387" t="s">
        <v>461</v>
      </c>
      <c r="F17" s="381">
        <v>0.2351</v>
      </c>
    </row>
    <row r="18" spans="1:10" ht="15.75" thickBot="1">
      <c r="A18" s="390" t="s">
        <v>469</v>
      </c>
      <c r="B18" s="387">
        <v>845</v>
      </c>
      <c r="C18" s="387">
        <v>758</v>
      </c>
      <c r="D18" s="387">
        <v>747</v>
      </c>
      <c r="E18" s="387">
        <v>981</v>
      </c>
      <c r="F18" s="386">
        <v>1130</v>
      </c>
    </row>
    <row r="19" spans="1:10" ht="15.75" thickBot="1">
      <c r="A19" s="391" t="s">
        <v>470</v>
      </c>
      <c r="B19" s="387">
        <v>845</v>
      </c>
      <c r="C19" s="387">
        <v>758</v>
      </c>
      <c r="D19" s="387">
        <v>747</v>
      </c>
      <c r="E19" s="387">
        <v>981</v>
      </c>
      <c r="F19" s="386">
        <v>1130</v>
      </c>
    </row>
    <row r="20" spans="1:10">
      <c r="A20" s="447" t="s">
        <v>471</v>
      </c>
      <c r="B20" s="449" t="s">
        <v>461</v>
      </c>
      <c r="C20" s="451">
        <v>-0.10340000000000001</v>
      </c>
      <c r="D20" s="451">
        <v>-1.41E-2</v>
      </c>
      <c r="E20" s="453">
        <v>0.31269999999999998</v>
      </c>
      <c r="F20" s="453">
        <v>0.152</v>
      </c>
    </row>
    <row r="21" spans="1:10" ht="15.75" thickBot="1">
      <c r="A21" s="448"/>
      <c r="B21" s="450"/>
      <c r="C21" s="452"/>
      <c r="D21" s="452"/>
      <c r="E21" s="454"/>
      <c r="F21" s="454"/>
    </row>
    <row r="22" spans="1:10">
      <c r="A22" s="455" t="s">
        <v>612</v>
      </c>
      <c r="B22" s="449" t="s">
        <v>461</v>
      </c>
      <c r="C22" s="449" t="s">
        <v>461</v>
      </c>
      <c r="D22" s="449" t="s">
        <v>461</v>
      </c>
      <c r="E22" s="449" t="s">
        <v>461</v>
      </c>
      <c r="F22" s="449">
        <v>-192</v>
      </c>
    </row>
    <row r="23" spans="1:10" ht="15.75" thickBot="1">
      <c r="A23" s="456"/>
      <c r="B23" s="450"/>
      <c r="C23" s="450"/>
      <c r="D23" s="450"/>
      <c r="E23" s="450"/>
      <c r="F23" s="450"/>
    </row>
    <row r="24" spans="1:10" ht="15.75" thickBot="1">
      <c r="A24" s="390" t="s">
        <v>208</v>
      </c>
      <c r="B24" s="386">
        <v>1955</v>
      </c>
      <c r="C24" s="386">
        <v>1648</v>
      </c>
      <c r="D24" s="386">
        <v>1295</v>
      </c>
      <c r="E24" s="386">
        <v>1502</v>
      </c>
      <c r="F24" s="386">
        <v>1255</v>
      </c>
      <c r="G24" s="20"/>
      <c r="H24" s="20"/>
      <c r="I24" s="20"/>
      <c r="J24" s="20"/>
    </row>
    <row r="25" spans="1:10">
      <c r="A25" s="455" t="s">
        <v>472</v>
      </c>
      <c r="B25" s="449">
        <v>78</v>
      </c>
      <c r="C25" s="449">
        <v>148</v>
      </c>
      <c r="D25" s="449">
        <v>14</v>
      </c>
      <c r="E25" s="449">
        <v>-20</v>
      </c>
      <c r="F25" s="449">
        <v>63</v>
      </c>
    </row>
    <row r="26" spans="1:10" ht="15.75" thickBot="1">
      <c r="A26" s="456"/>
      <c r="B26" s="450"/>
      <c r="C26" s="450"/>
      <c r="D26" s="450"/>
      <c r="E26" s="450"/>
      <c r="F26" s="450"/>
    </row>
    <row r="27" spans="1:10">
      <c r="A27" s="455" t="s">
        <v>473</v>
      </c>
      <c r="B27" s="449">
        <v>-132</v>
      </c>
      <c r="C27" s="449">
        <v>-30</v>
      </c>
      <c r="D27" s="449">
        <v>190</v>
      </c>
      <c r="E27" s="467">
        <v>1404</v>
      </c>
      <c r="F27" s="449">
        <v>-63</v>
      </c>
    </row>
    <row r="28" spans="1:10" ht="15.75" thickBot="1">
      <c r="A28" s="456"/>
      <c r="B28" s="450"/>
      <c r="C28" s="450"/>
      <c r="D28" s="450"/>
      <c r="E28" s="468"/>
      <c r="F28" s="450"/>
    </row>
    <row r="29" spans="1:10" ht="15.75" thickBot="1">
      <c r="A29" s="390" t="s">
        <v>226</v>
      </c>
      <c r="B29" s="387">
        <v>68</v>
      </c>
      <c r="C29" s="387">
        <v>89</v>
      </c>
      <c r="D29" s="387">
        <v>95</v>
      </c>
      <c r="E29" s="387">
        <v>257</v>
      </c>
      <c r="F29" s="387">
        <v>304</v>
      </c>
    </row>
    <row r="30" spans="1:10" ht="15.75" thickBot="1">
      <c r="A30" s="390" t="s">
        <v>206</v>
      </c>
      <c r="B30" s="387">
        <v>34</v>
      </c>
      <c r="C30" s="387">
        <v>35</v>
      </c>
      <c r="D30" s="387">
        <v>36</v>
      </c>
      <c r="E30" s="387">
        <v>92</v>
      </c>
      <c r="F30" s="387">
        <v>115</v>
      </c>
    </row>
    <row r="31" spans="1:10" ht="15.75" thickBot="1">
      <c r="A31" s="391" t="s">
        <v>474</v>
      </c>
      <c r="B31" s="387" t="s">
        <v>461</v>
      </c>
      <c r="C31" s="381">
        <v>2.0500000000000001E-2</v>
      </c>
      <c r="D31" s="381">
        <v>3.1600000000000003E-2</v>
      </c>
      <c r="E31" s="381">
        <v>1.5487</v>
      </c>
      <c r="F31" s="381">
        <v>0.25569999999999998</v>
      </c>
    </row>
    <row r="32" spans="1:10" ht="15.75" thickBot="1">
      <c r="A32" s="391" t="s">
        <v>475</v>
      </c>
      <c r="B32" s="387">
        <v>34</v>
      </c>
      <c r="C32" s="387">
        <v>44</v>
      </c>
      <c r="D32" s="387">
        <v>65</v>
      </c>
      <c r="E32" s="387">
        <v>184</v>
      </c>
      <c r="F32" s="387">
        <v>237</v>
      </c>
    </row>
    <row r="33" spans="1:10" ht="15.75" thickBot="1">
      <c r="A33" s="391" t="s">
        <v>73</v>
      </c>
      <c r="B33" s="387" t="s">
        <v>461</v>
      </c>
      <c r="C33" s="387">
        <v>9</v>
      </c>
      <c r="D33" s="387">
        <v>29</v>
      </c>
      <c r="E33" s="387">
        <v>93</v>
      </c>
      <c r="F33" s="387">
        <v>122</v>
      </c>
    </row>
    <row r="34" spans="1:10" ht="15.75" thickBot="1">
      <c r="A34" s="390" t="s">
        <v>476</v>
      </c>
      <c r="B34" s="386">
        <v>1779</v>
      </c>
      <c r="C34" s="386">
        <v>1525</v>
      </c>
      <c r="D34" s="386">
        <v>1530</v>
      </c>
      <c r="E34" s="386">
        <v>3091</v>
      </c>
      <c r="F34" s="386">
        <v>1318</v>
      </c>
      <c r="G34" s="20"/>
      <c r="H34" s="20"/>
      <c r="I34" s="20"/>
      <c r="J34" s="20"/>
    </row>
    <row r="35" spans="1:10">
      <c r="A35" s="447" t="s">
        <v>477</v>
      </c>
      <c r="B35" s="449" t="s">
        <v>461</v>
      </c>
      <c r="C35" s="451">
        <v>-0.14319999999999999</v>
      </c>
      <c r="D35" s="453">
        <v>3.5999999999999999E-3</v>
      </c>
      <c r="E35" s="453">
        <v>1.02</v>
      </c>
      <c r="F35" s="451">
        <v>-0.57350000000000001</v>
      </c>
    </row>
    <row r="36" spans="1:10" ht="15.75" thickBot="1">
      <c r="A36" s="448"/>
      <c r="B36" s="450"/>
      <c r="C36" s="452"/>
      <c r="D36" s="454"/>
      <c r="E36" s="454"/>
      <c r="F36" s="452"/>
    </row>
    <row r="37" spans="1:10" ht="15.75" thickBot="1">
      <c r="A37" s="391" t="s">
        <v>478</v>
      </c>
      <c r="B37" s="387" t="s">
        <v>461</v>
      </c>
      <c r="C37" s="387" t="s">
        <v>461</v>
      </c>
      <c r="D37" s="387" t="s">
        <v>461</v>
      </c>
      <c r="E37" s="387" t="s">
        <v>461</v>
      </c>
      <c r="F37" s="381">
        <v>0.14130000000000001</v>
      </c>
    </row>
    <row r="38" spans="1:10" ht="15.75" thickBot="1">
      <c r="A38" s="390" t="s">
        <v>479</v>
      </c>
      <c r="B38" s="387">
        <v>182</v>
      </c>
      <c r="C38" s="387">
        <v>384</v>
      </c>
      <c r="D38" s="387">
        <v>287</v>
      </c>
      <c r="E38" s="387">
        <v>290</v>
      </c>
      <c r="F38" s="387">
        <v>247</v>
      </c>
    </row>
    <row r="39" spans="1:10" ht="15.75" thickBot="1">
      <c r="A39" s="391" t="s">
        <v>716</v>
      </c>
      <c r="B39" s="387">
        <v>428</v>
      </c>
      <c r="C39" s="387">
        <v>373</v>
      </c>
      <c r="D39" s="387">
        <v>313</v>
      </c>
      <c r="E39" s="387">
        <v>74</v>
      </c>
      <c r="F39" s="387">
        <v>56</v>
      </c>
    </row>
    <row r="40" spans="1:10">
      <c r="A40" s="447" t="s">
        <v>717</v>
      </c>
      <c r="B40" s="449">
        <v>37</v>
      </c>
      <c r="C40" s="449">
        <v>37</v>
      </c>
      <c r="D40" s="449">
        <v>-2</v>
      </c>
      <c r="E40" s="449">
        <v>66</v>
      </c>
      <c r="F40" s="449">
        <v>66</v>
      </c>
    </row>
    <row r="41" spans="1:10" ht="15.75" thickBot="1">
      <c r="A41" s="448"/>
      <c r="B41" s="450"/>
      <c r="C41" s="450"/>
      <c r="D41" s="450"/>
      <c r="E41" s="450"/>
      <c r="F41" s="450"/>
    </row>
    <row r="42" spans="1:10">
      <c r="A42" s="447" t="s">
        <v>718</v>
      </c>
      <c r="B42" s="449">
        <v>-283</v>
      </c>
      <c r="C42" s="449">
        <v>-27</v>
      </c>
      <c r="D42" s="449">
        <v>-23</v>
      </c>
      <c r="E42" s="449">
        <v>150</v>
      </c>
      <c r="F42" s="449">
        <v>125</v>
      </c>
    </row>
    <row r="43" spans="1:10" ht="15.75" thickBot="1">
      <c r="A43" s="448"/>
      <c r="B43" s="450"/>
      <c r="C43" s="450"/>
      <c r="D43" s="450"/>
      <c r="E43" s="450"/>
      <c r="F43" s="450"/>
    </row>
    <row r="44" spans="1:10">
      <c r="A44" s="455" t="s">
        <v>719</v>
      </c>
      <c r="B44" s="449">
        <v>-13</v>
      </c>
      <c r="C44" s="449" t="s">
        <v>461</v>
      </c>
      <c r="D44" s="449" t="s">
        <v>461</v>
      </c>
      <c r="E44" s="449" t="s">
        <v>461</v>
      </c>
      <c r="F44" s="449" t="s">
        <v>461</v>
      </c>
    </row>
    <row r="45" spans="1:10" ht="15.75" thickBot="1">
      <c r="A45" s="456"/>
      <c r="B45" s="450"/>
      <c r="C45" s="450"/>
      <c r="D45" s="450"/>
      <c r="E45" s="450"/>
      <c r="F45" s="450"/>
    </row>
    <row r="46" spans="1:10" ht="15.75" thickBot="1">
      <c r="A46" s="390" t="s">
        <v>480</v>
      </c>
      <c r="B46" s="386">
        <v>1584</v>
      </c>
      <c r="C46" s="386">
        <v>1140</v>
      </c>
      <c r="D46" s="386">
        <v>1243</v>
      </c>
      <c r="E46" s="386">
        <v>2801</v>
      </c>
      <c r="F46" s="386">
        <v>1071</v>
      </c>
    </row>
    <row r="47" spans="1:10">
      <c r="A47" s="455" t="s">
        <v>481</v>
      </c>
      <c r="B47" s="449">
        <v>-19</v>
      </c>
      <c r="C47" s="449">
        <v>-48</v>
      </c>
      <c r="D47" s="449">
        <v>-15</v>
      </c>
      <c r="E47" s="449">
        <v>-79</v>
      </c>
      <c r="F47" s="449">
        <v>-89</v>
      </c>
    </row>
    <row r="48" spans="1:10" ht="15.75" thickBot="1">
      <c r="A48" s="456"/>
      <c r="B48" s="450"/>
      <c r="C48" s="450"/>
      <c r="D48" s="450"/>
      <c r="E48" s="450"/>
      <c r="F48" s="450"/>
    </row>
    <row r="49" spans="1:6" ht="15.75" thickBot="1">
      <c r="A49" s="390" t="s">
        <v>210</v>
      </c>
      <c r="B49" s="386">
        <v>1603</v>
      </c>
      <c r="C49" s="386">
        <v>1189</v>
      </c>
      <c r="D49" s="386">
        <v>1258</v>
      </c>
      <c r="E49" s="386">
        <v>2880</v>
      </c>
      <c r="F49" s="386">
        <v>1160</v>
      </c>
    </row>
    <row r="50" spans="1:6">
      <c r="A50" s="447" t="s">
        <v>482</v>
      </c>
      <c r="B50" s="449" t="s">
        <v>461</v>
      </c>
      <c r="C50" s="451">
        <v>-0.25850000000000001</v>
      </c>
      <c r="D50" s="453">
        <v>5.8200000000000002E-2</v>
      </c>
      <c r="E50" s="453">
        <v>1.2896000000000001</v>
      </c>
      <c r="F50" s="451">
        <v>-0.59730000000000005</v>
      </c>
    </row>
    <row r="51" spans="1:6" ht="15.75" thickBot="1">
      <c r="A51" s="448"/>
      <c r="B51" s="450"/>
      <c r="C51" s="452"/>
      <c r="D51" s="454"/>
      <c r="E51" s="454"/>
      <c r="F51" s="452"/>
    </row>
    <row r="52" spans="1:6" ht="15.75" thickBot="1">
      <c r="A52" s="391" t="s">
        <v>483</v>
      </c>
      <c r="B52" s="387" t="s">
        <v>461</v>
      </c>
      <c r="C52" s="387" t="s">
        <v>461</v>
      </c>
      <c r="D52" s="387" t="s">
        <v>461</v>
      </c>
      <c r="E52" s="387" t="s">
        <v>461</v>
      </c>
      <c r="F52" s="381">
        <v>0.12429999999999999</v>
      </c>
    </row>
    <row r="53" spans="1:6" ht="15.75" thickBot="1">
      <c r="A53" s="390" t="s">
        <v>484</v>
      </c>
      <c r="B53" s="386">
        <v>1603</v>
      </c>
      <c r="C53" s="386">
        <v>1189</v>
      </c>
      <c r="D53" s="386">
        <v>1258</v>
      </c>
      <c r="E53" s="386">
        <v>2880</v>
      </c>
      <c r="F53" s="386">
        <v>1160</v>
      </c>
    </row>
    <row r="54" spans="1:6" ht="15.75" thickBot="1">
      <c r="A54" s="390" t="s">
        <v>485</v>
      </c>
      <c r="B54" s="386">
        <v>1603</v>
      </c>
      <c r="C54" s="386">
        <v>1189</v>
      </c>
      <c r="D54" s="386">
        <v>1258</v>
      </c>
      <c r="E54" s="386">
        <v>2880</v>
      </c>
      <c r="F54" s="386">
        <v>1160</v>
      </c>
    </row>
    <row r="55" spans="1:6" ht="15.75" thickBot="1">
      <c r="A55" s="390" t="s">
        <v>486</v>
      </c>
      <c r="B55" s="387">
        <v>0.28000000000000003</v>
      </c>
      <c r="C55" s="387">
        <v>0.21</v>
      </c>
      <c r="D55" s="387">
        <v>0.22</v>
      </c>
      <c r="E55" s="387">
        <v>0.51</v>
      </c>
      <c r="F55" s="387">
        <v>0.2</v>
      </c>
    </row>
    <row r="56" spans="1:6">
      <c r="A56" s="447" t="s">
        <v>487</v>
      </c>
      <c r="B56" s="449" t="s">
        <v>461</v>
      </c>
      <c r="C56" s="451">
        <v>-0.25829999999999997</v>
      </c>
      <c r="D56" s="453">
        <v>5.96E-2</v>
      </c>
      <c r="E56" s="453">
        <v>1.2922</v>
      </c>
      <c r="F56" s="451">
        <v>-0.59770000000000001</v>
      </c>
    </row>
    <row r="57" spans="1:6" ht="15.75" thickBot="1">
      <c r="A57" s="448"/>
      <c r="B57" s="450"/>
      <c r="C57" s="452"/>
      <c r="D57" s="454"/>
      <c r="E57" s="454"/>
      <c r="F57" s="452"/>
    </row>
    <row r="58" spans="1:6" ht="15.75" thickBot="1">
      <c r="A58" s="390" t="s">
        <v>488</v>
      </c>
      <c r="B58" s="386">
        <v>5672</v>
      </c>
      <c r="C58" s="386">
        <v>5671</v>
      </c>
      <c r="D58" s="386">
        <v>5664</v>
      </c>
      <c r="E58" s="386">
        <v>5657</v>
      </c>
      <c r="F58" s="386">
        <v>5662</v>
      </c>
    </row>
    <row r="59" spans="1:6" ht="15.75" thickBot="1">
      <c r="A59" s="390" t="s">
        <v>489</v>
      </c>
      <c r="B59" s="387">
        <v>0.28000000000000003</v>
      </c>
      <c r="C59" s="387">
        <v>0.21</v>
      </c>
      <c r="D59" s="387">
        <v>0.22</v>
      </c>
      <c r="E59" s="387">
        <v>0.51</v>
      </c>
      <c r="F59" s="387">
        <v>0.2</v>
      </c>
    </row>
    <row r="60" spans="1:6">
      <c r="A60" s="447" t="s">
        <v>490</v>
      </c>
      <c r="B60" s="449" t="s">
        <v>461</v>
      </c>
      <c r="C60" s="451">
        <v>-0.25829999999999997</v>
      </c>
      <c r="D60" s="453">
        <v>5.79E-2</v>
      </c>
      <c r="E60" s="453">
        <v>1.29</v>
      </c>
      <c r="F60" s="451">
        <v>-0.59789999999999999</v>
      </c>
    </row>
    <row r="61" spans="1:6" ht="15.75" thickBot="1">
      <c r="A61" s="448"/>
      <c r="B61" s="450"/>
      <c r="C61" s="452"/>
      <c r="D61" s="454"/>
      <c r="E61" s="454"/>
      <c r="F61" s="452"/>
    </row>
    <row r="62" spans="1:6" ht="15.75" thickBot="1">
      <c r="A62" s="390" t="s">
        <v>491</v>
      </c>
      <c r="B62" s="386">
        <v>5672</v>
      </c>
      <c r="C62" s="386">
        <v>5671</v>
      </c>
      <c r="D62" s="386">
        <v>5673</v>
      </c>
      <c r="E62" s="386">
        <v>5672</v>
      </c>
      <c r="F62" s="386">
        <v>5680</v>
      </c>
    </row>
    <row r="63" spans="1:6" ht="15.75" thickBot="1">
      <c r="A63" s="390" t="s">
        <v>203</v>
      </c>
      <c r="B63" s="386">
        <v>2507</v>
      </c>
      <c r="C63" s="386">
        <v>2256</v>
      </c>
      <c r="D63" s="386">
        <v>1979</v>
      </c>
      <c r="E63" s="386">
        <v>2302</v>
      </c>
      <c r="F63" s="386">
        <v>2195</v>
      </c>
    </row>
    <row r="64" spans="1:6">
      <c r="A64" s="447" t="s">
        <v>492</v>
      </c>
      <c r="B64" s="449" t="s">
        <v>461</v>
      </c>
      <c r="C64" s="451">
        <v>-0.1003</v>
      </c>
      <c r="D64" s="451">
        <v>-0.1226</v>
      </c>
      <c r="E64" s="453">
        <v>0.16320000000000001</v>
      </c>
      <c r="F64" s="451">
        <v>-4.6600000000000003E-2</v>
      </c>
    </row>
    <row r="65" spans="1:6" ht="15.75" thickBot="1">
      <c r="A65" s="448"/>
      <c r="B65" s="450"/>
      <c r="C65" s="452"/>
      <c r="D65" s="452"/>
      <c r="E65" s="454"/>
      <c r="F65" s="452"/>
    </row>
    <row r="66" spans="1:6" ht="15.75" thickBot="1">
      <c r="A66" s="391" t="s">
        <v>392</v>
      </c>
      <c r="B66" s="387" t="s">
        <v>461</v>
      </c>
      <c r="C66" s="387" t="s">
        <v>461</v>
      </c>
      <c r="D66" s="387" t="s">
        <v>461</v>
      </c>
      <c r="E66" s="387" t="s">
        <v>461</v>
      </c>
      <c r="F66" s="381">
        <v>0.23530000000000001</v>
      </c>
    </row>
    <row r="67" spans="1:6" ht="15.75" thickBot="1">
      <c r="A67" s="392" t="s">
        <v>208</v>
      </c>
      <c r="B67" s="386">
        <v>1955</v>
      </c>
      <c r="C67" s="386">
        <v>1648</v>
      </c>
      <c r="D67" s="386">
        <v>1295</v>
      </c>
      <c r="E67" s="386">
        <v>1502</v>
      </c>
      <c r="F67" s="386">
        <v>1255</v>
      </c>
    </row>
    <row r="68" spans="1:6" s="136" customFormat="1">
      <c r="A68" s="393"/>
      <c r="B68" s="388"/>
      <c r="C68" s="388"/>
      <c r="D68" s="388"/>
      <c r="E68" s="388"/>
      <c r="F68" s="388"/>
    </row>
    <row r="69" spans="1:6" s="136" customFormat="1">
      <c r="A69" s="393"/>
      <c r="B69" s="388"/>
      <c r="C69" s="388"/>
      <c r="D69" s="388"/>
      <c r="E69" s="388"/>
      <c r="F69" s="388"/>
    </row>
    <row r="70" spans="1:6">
      <c r="A70" s="137" t="s">
        <v>59</v>
      </c>
    </row>
    <row r="71" spans="1:6">
      <c r="A71" s="137" t="s">
        <v>729</v>
      </c>
    </row>
    <row r="72" spans="1:6" ht="30.75" thickBot="1">
      <c r="A72" s="389" t="s">
        <v>458</v>
      </c>
      <c r="B72" s="377">
        <v>2013</v>
      </c>
      <c r="C72" s="377">
        <v>2014</v>
      </c>
      <c r="D72" s="377">
        <v>2015</v>
      </c>
      <c r="E72" s="377">
        <v>2016</v>
      </c>
      <c r="F72" s="377">
        <v>2017</v>
      </c>
    </row>
    <row r="73" spans="1:6" ht="15.75" thickBot="1">
      <c r="A73" s="390" t="s">
        <v>5</v>
      </c>
      <c r="B73" s="386">
        <v>4949</v>
      </c>
      <c r="C73" s="386">
        <v>4304</v>
      </c>
      <c r="D73" s="386">
        <v>5807</v>
      </c>
      <c r="E73" s="386">
        <v>5455</v>
      </c>
      <c r="F73" s="386">
        <v>6196</v>
      </c>
    </row>
    <row r="74" spans="1:6" ht="15.75" thickBot="1">
      <c r="A74" s="391" t="s">
        <v>493</v>
      </c>
      <c r="B74" s="386">
        <v>3720</v>
      </c>
      <c r="C74" s="386">
        <v>2789</v>
      </c>
      <c r="D74" s="386">
        <v>4600</v>
      </c>
      <c r="E74" s="386">
        <v>4891</v>
      </c>
      <c r="F74" s="386">
        <v>6068</v>
      </c>
    </row>
    <row r="75" spans="1:6" ht="15.75" thickBot="1">
      <c r="A75" s="391" t="s">
        <v>720</v>
      </c>
      <c r="B75" s="386">
        <v>1229</v>
      </c>
      <c r="C75" s="386">
        <v>1515</v>
      </c>
      <c r="D75" s="386">
        <v>1208</v>
      </c>
      <c r="E75" s="387">
        <v>564</v>
      </c>
      <c r="F75" s="387">
        <v>127</v>
      </c>
    </row>
    <row r="76" spans="1:6">
      <c r="A76" s="447" t="s">
        <v>494</v>
      </c>
      <c r="B76" s="449" t="s">
        <v>461</v>
      </c>
      <c r="C76" s="451">
        <v>-0.13039999999999999</v>
      </c>
      <c r="D76" s="453">
        <v>0.3493</v>
      </c>
      <c r="E76" s="451">
        <v>-6.0699999999999997E-2</v>
      </c>
      <c r="F76" s="453">
        <v>0.13589999999999999</v>
      </c>
    </row>
    <row r="77" spans="1:6" ht="15.75" thickBot="1">
      <c r="A77" s="448"/>
      <c r="B77" s="450"/>
      <c r="C77" s="452"/>
      <c r="D77" s="454"/>
      <c r="E77" s="452"/>
      <c r="F77" s="454"/>
    </row>
    <row r="78" spans="1:6" ht="15.75" thickBot="1">
      <c r="A78" s="391" t="s">
        <v>495</v>
      </c>
      <c r="B78" s="381">
        <v>0.2487</v>
      </c>
      <c r="C78" s="381">
        <v>0.20649999999999999</v>
      </c>
      <c r="D78" s="381">
        <v>0.21060000000000001</v>
      </c>
      <c r="E78" s="381">
        <v>0.1951</v>
      </c>
      <c r="F78" s="381">
        <v>0.20669999999999999</v>
      </c>
    </row>
    <row r="79" spans="1:6" ht="15.75" thickBot="1">
      <c r="A79" s="390" t="s">
        <v>496</v>
      </c>
      <c r="B79" s="387">
        <v>251</v>
      </c>
      <c r="C79" s="387">
        <v>400</v>
      </c>
      <c r="D79" s="387">
        <v>298</v>
      </c>
      <c r="E79" s="387">
        <v>300</v>
      </c>
      <c r="F79" s="387">
        <v>686</v>
      </c>
    </row>
    <row r="80" spans="1:6" ht="15.75" thickBot="1">
      <c r="A80" s="391" t="s">
        <v>721</v>
      </c>
      <c r="B80" s="387">
        <v>83</v>
      </c>
      <c r="C80" s="387">
        <v>133</v>
      </c>
      <c r="D80" s="387">
        <v>57</v>
      </c>
      <c r="E80" s="387">
        <v>86</v>
      </c>
      <c r="F80" s="387">
        <v>684</v>
      </c>
    </row>
    <row r="81" spans="1:6" ht="15.75" thickBot="1">
      <c r="A81" s="392" t="s">
        <v>722</v>
      </c>
      <c r="B81" s="387">
        <v>85</v>
      </c>
      <c r="C81" s="387">
        <v>140</v>
      </c>
      <c r="D81" s="387">
        <v>63</v>
      </c>
      <c r="E81" s="387">
        <v>176</v>
      </c>
      <c r="F81" s="387">
        <v>684</v>
      </c>
    </row>
    <row r="82" spans="1:6">
      <c r="A82" s="465" t="s">
        <v>723</v>
      </c>
      <c r="B82" s="449">
        <v>-1</v>
      </c>
      <c r="C82" s="449">
        <v>-7</v>
      </c>
      <c r="D82" s="449">
        <v>-6</v>
      </c>
      <c r="E82" s="449">
        <v>-90</v>
      </c>
      <c r="F82" s="449" t="s">
        <v>461</v>
      </c>
    </row>
    <row r="83" spans="1:6" ht="15.75" thickBot="1">
      <c r="A83" s="466"/>
      <c r="B83" s="450"/>
      <c r="C83" s="450"/>
      <c r="D83" s="450"/>
      <c r="E83" s="450"/>
      <c r="F83" s="450"/>
    </row>
    <row r="84" spans="1:6" ht="15.75" thickBot="1">
      <c r="A84" s="391" t="s">
        <v>497</v>
      </c>
      <c r="B84" s="387">
        <v>167</v>
      </c>
      <c r="C84" s="387">
        <v>267</v>
      </c>
      <c r="D84" s="387">
        <v>241</v>
      </c>
      <c r="E84" s="387">
        <v>214</v>
      </c>
      <c r="F84" s="387">
        <v>2</v>
      </c>
    </row>
    <row r="85" spans="1:6">
      <c r="A85" s="447" t="s">
        <v>498</v>
      </c>
      <c r="B85" s="449" t="s">
        <v>461</v>
      </c>
      <c r="C85" s="453">
        <v>0.59799999999999998</v>
      </c>
      <c r="D85" s="451">
        <v>-0.25609999999999999</v>
      </c>
      <c r="E85" s="453">
        <v>8.0999999999999996E-3</v>
      </c>
      <c r="F85" s="453">
        <v>1.2861</v>
      </c>
    </row>
    <row r="86" spans="1:6" ht="15.75" thickBot="1">
      <c r="A86" s="448"/>
      <c r="B86" s="450"/>
      <c r="C86" s="454"/>
      <c r="D86" s="452"/>
      <c r="E86" s="454"/>
      <c r="F86" s="454"/>
    </row>
    <row r="87" spans="1:6" ht="15.75" thickBot="1">
      <c r="A87" s="391" t="s">
        <v>499</v>
      </c>
      <c r="B87" s="380">
        <v>33.24</v>
      </c>
      <c r="C87" s="380">
        <v>20.56</v>
      </c>
      <c r="D87" s="380">
        <v>28.19</v>
      </c>
      <c r="E87" s="380">
        <v>29.75</v>
      </c>
      <c r="F87" s="380">
        <v>13.59</v>
      </c>
    </row>
    <row r="88" spans="1:6" ht="15.75" thickBot="1">
      <c r="A88" s="390" t="s">
        <v>403</v>
      </c>
      <c r="B88" s="387">
        <v>88</v>
      </c>
      <c r="C88" s="387">
        <v>100</v>
      </c>
      <c r="D88" s="387">
        <v>120</v>
      </c>
      <c r="E88" s="387">
        <v>98</v>
      </c>
      <c r="F88" s="387">
        <v>112</v>
      </c>
    </row>
    <row r="89" spans="1:6" ht="15.75" thickBot="1">
      <c r="A89" s="391" t="s">
        <v>8</v>
      </c>
      <c r="B89" s="387">
        <v>23</v>
      </c>
      <c r="C89" s="387">
        <v>23</v>
      </c>
      <c r="D89" s="387">
        <v>23</v>
      </c>
      <c r="E89" s="387">
        <v>23</v>
      </c>
      <c r="F89" s="387" t="s">
        <v>461</v>
      </c>
    </row>
    <row r="90" spans="1:6" ht="15.75" thickBot="1">
      <c r="A90" s="391" t="s">
        <v>7</v>
      </c>
      <c r="B90" s="387">
        <v>32</v>
      </c>
      <c r="C90" s="387">
        <v>27</v>
      </c>
      <c r="D90" s="387">
        <v>33</v>
      </c>
      <c r="E90" s="387">
        <v>30</v>
      </c>
      <c r="F90" s="387" t="s">
        <v>461</v>
      </c>
    </row>
    <row r="91" spans="1:6" ht="15.75" thickBot="1">
      <c r="A91" s="391" t="s">
        <v>724</v>
      </c>
      <c r="B91" s="387">
        <v>33</v>
      </c>
      <c r="C91" s="387">
        <v>51</v>
      </c>
      <c r="D91" s="387">
        <v>64</v>
      </c>
      <c r="E91" s="387">
        <v>45</v>
      </c>
      <c r="F91" s="387" t="s">
        <v>461</v>
      </c>
    </row>
    <row r="92" spans="1:6" ht="15.75" thickBot="1">
      <c r="A92" s="390" t="s">
        <v>12</v>
      </c>
      <c r="B92" s="387">
        <v>130</v>
      </c>
      <c r="C92" s="387">
        <v>176</v>
      </c>
      <c r="D92" s="386">
        <v>2317</v>
      </c>
      <c r="E92" s="387">
        <v>276</v>
      </c>
      <c r="F92" s="387">
        <v>66</v>
      </c>
    </row>
    <row r="93" spans="1:6" ht="15.75" thickBot="1">
      <c r="A93" s="391" t="s">
        <v>11</v>
      </c>
      <c r="B93" s="387">
        <v>100</v>
      </c>
      <c r="C93" s="387">
        <v>117</v>
      </c>
      <c r="D93" s="387">
        <v>242</v>
      </c>
      <c r="E93" s="387">
        <v>234</v>
      </c>
      <c r="F93" s="387" t="s">
        <v>461</v>
      </c>
    </row>
    <row r="94" spans="1:6" ht="15.75" thickBot="1">
      <c r="A94" s="391" t="s">
        <v>500</v>
      </c>
      <c r="B94" s="387">
        <v>30</v>
      </c>
      <c r="C94" s="387">
        <v>59</v>
      </c>
      <c r="D94" s="386">
        <v>2074</v>
      </c>
      <c r="E94" s="387">
        <v>42</v>
      </c>
      <c r="F94" s="387">
        <v>66</v>
      </c>
    </row>
    <row r="95" spans="1:6" ht="15.75" thickBot="1">
      <c r="A95" s="390" t="s">
        <v>501</v>
      </c>
      <c r="B95" s="386">
        <v>5417</v>
      </c>
      <c r="C95" s="386">
        <v>4981</v>
      </c>
      <c r="D95" s="386">
        <v>8541</v>
      </c>
      <c r="E95" s="386">
        <v>6129</v>
      </c>
      <c r="F95" s="386">
        <v>7059</v>
      </c>
    </row>
    <row r="96" spans="1:6" ht="15.75" thickBot="1">
      <c r="A96" s="390" t="s">
        <v>502</v>
      </c>
      <c r="B96" s="386">
        <v>6273</v>
      </c>
      <c r="C96" s="386">
        <v>7611</v>
      </c>
      <c r="D96" s="386">
        <v>10660</v>
      </c>
      <c r="E96" s="386">
        <v>12527</v>
      </c>
      <c r="F96" s="386">
        <v>14020</v>
      </c>
    </row>
    <row r="97" spans="1:6" ht="15.75" thickBot="1">
      <c r="A97" s="391" t="s">
        <v>503</v>
      </c>
      <c r="B97" s="386">
        <v>10754</v>
      </c>
      <c r="C97" s="386">
        <v>12446</v>
      </c>
      <c r="D97" s="386">
        <v>16170</v>
      </c>
      <c r="E97" s="386">
        <v>18358</v>
      </c>
      <c r="F97" s="387" t="s">
        <v>461</v>
      </c>
    </row>
    <row r="98" spans="1:6" ht="15.75" thickBot="1">
      <c r="A98" s="392" t="s">
        <v>15</v>
      </c>
      <c r="B98" s="386">
        <v>4766</v>
      </c>
      <c r="C98" s="386">
        <v>5073</v>
      </c>
      <c r="D98" s="386">
        <v>6762</v>
      </c>
      <c r="E98" s="386">
        <v>7940</v>
      </c>
      <c r="F98" s="387" t="s">
        <v>461</v>
      </c>
    </row>
    <row r="99" spans="1:6" ht="15.75" thickBot="1">
      <c r="A99" s="392" t="s">
        <v>725</v>
      </c>
      <c r="B99" s="387">
        <v>411</v>
      </c>
      <c r="C99" s="387">
        <v>598</v>
      </c>
      <c r="D99" s="387">
        <v>830</v>
      </c>
      <c r="E99" s="387">
        <v>771</v>
      </c>
      <c r="F99" s="387">
        <v>185</v>
      </c>
    </row>
    <row r="100" spans="1:6" ht="15.75" thickBot="1">
      <c r="A100" s="392" t="s">
        <v>16</v>
      </c>
      <c r="B100" s="386">
        <v>4228</v>
      </c>
      <c r="C100" s="386">
        <v>4432</v>
      </c>
      <c r="D100" s="386">
        <v>5291</v>
      </c>
      <c r="E100" s="386">
        <v>6084</v>
      </c>
      <c r="F100" s="387" t="s">
        <v>461</v>
      </c>
    </row>
    <row r="101" spans="1:6" ht="15.75" thickBot="1">
      <c r="A101" s="392" t="s">
        <v>504</v>
      </c>
      <c r="B101" s="387">
        <v>513</v>
      </c>
      <c r="C101" s="386">
        <v>1606</v>
      </c>
      <c r="D101" s="386">
        <v>2472</v>
      </c>
      <c r="E101" s="386">
        <v>3066</v>
      </c>
      <c r="F101" s="387" t="s">
        <v>461</v>
      </c>
    </row>
    <row r="102" spans="1:6" ht="15.75" thickBot="1">
      <c r="A102" s="392" t="s">
        <v>726</v>
      </c>
      <c r="B102" s="387">
        <v>51</v>
      </c>
      <c r="C102" s="387">
        <v>51</v>
      </c>
      <c r="D102" s="387">
        <v>25</v>
      </c>
      <c r="E102" s="387">
        <v>25</v>
      </c>
      <c r="F102" s="387" t="s">
        <v>461</v>
      </c>
    </row>
    <row r="103" spans="1:6" ht="15.75" thickBot="1">
      <c r="A103" s="392" t="s">
        <v>17</v>
      </c>
      <c r="B103" s="387" t="s">
        <v>461</v>
      </c>
      <c r="C103" s="387" t="s">
        <v>461</v>
      </c>
      <c r="D103" s="387">
        <v>791</v>
      </c>
      <c r="E103" s="387">
        <v>471</v>
      </c>
      <c r="F103" s="387" t="s">
        <v>461</v>
      </c>
    </row>
    <row r="104" spans="1:6" ht="15.75" thickBot="1">
      <c r="A104" s="392" t="s">
        <v>18</v>
      </c>
      <c r="B104" s="387">
        <v>785</v>
      </c>
      <c r="C104" s="387">
        <v>685</v>
      </c>
      <c r="D104" s="387" t="s">
        <v>461</v>
      </c>
      <c r="E104" s="387" t="s">
        <v>461</v>
      </c>
      <c r="F104" s="387" t="s">
        <v>461</v>
      </c>
    </row>
    <row r="105" spans="1:6" ht="15.75" thickBot="1">
      <c r="A105" s="391" t="s">
        <v>21</v>
      </c>
      <c r="B105" s="386">
        <v>4481</v>
      </c>
      <c r="C105" s="386">
        <v>4835</v>
      </c>
      <c r="D105" s="386">
        <v>5510</v>
      </c>
      <c r="E105" s="386">
        <v>5830</v>
      </c>
      <c r="F105" s="387" t="s">
        <v>461</v>
      </c>
    </row>
    <row r="106" spans="1:6" ht="15.75" thickBot="1">
      <c r="A106" s="392" t="s">
        <v>15</v>
      </c>
      <c r="B106" s="386">
        <v>1348</v>
      </c>
      <c r="C106" s="386">
        <v>1428</v>
      </c>
      <c r="D106" s="386">
        <v>1642</v>
      </c>
      <c r="E106" s="386">
        <v>1769</v>
      </c>
      <c r="F106" s="387" t="s">
        <v>461</v>
      </c>
    </row>
    <row r="107" spans="1:6" ht="15.75" thickBot="1">
      <c r="A107" s="392" t="s">
        <v>16</v>
      </c>
      <c r="B107" s="386">
        <v>3079</v>
      </c>
      <c r="C107" s="386">
        <v>3328</v>
      </c>
      <c r="D107" s="386">
        <v>3727</v>
      </c>
      <c r="E107" s="386">
        <v>3976</v>
      </c>
      <c r="F107" s="387" t="s">
        <v>461</v>
      </c>
    </row>
    <row r="108" spans="1:6" ht="15.75" thickBot="1">
      <c r="A108" s="392" t="s">
        <v>17</v>
      </c>
      <c r="B108" s="387" t="s">
        <v>461</v>
      </c>
      <c r="C108" s="387" t="s">
        <v>461</v>
      </c>
      <c r="D108" s="387">
        <v>135</v>
      </c>
      <c r="E108" s="387">
        <v>78</v>
      </c>
      <c r="F108" s="387" t="s">
        <v>461</v>
      </c>
    </row>
    <row r="109" spans="1:6" ht="15.75" thickBot="1">
      <c r="A109" s="392" t="s">
        <v>18</v>
      </c>
      <c r="B109" s="387">
        <v>42</v>
      </c>
      <c r="C109" s="387">
        <v>68</v>
      </c>
      <c r="D109" s="387" t="s">
        <v>461</v>
      </c>
      <c r="E109" s="387" t="s">
        <v>461</v>
      </c>
      <c r="F109" s="387" t="s">
        <v>461</v>
      </c>
    </row>
    <row r="110" spans="1:6" ht="15.75" thickBot="1">
      <c r="A110" s="390" t="s">
        <v>505</v>
      </c>
      <c r="B110" s="386">
        <v>3337</v>
      </c>
      <c r="C110" s="386">
        <v>3448</v>
      </c>
      <c r="D110" s="386">
        <v>2643</v>
      </c>
      <c r="E110" s="386">
        <v>3966</v>
      </c>
      <c r="F110" s="386">
        <v>2324</v>
      </c>
    </row>
    <row r="111" spans="1:6" ht="15.75" thickBot="1">
      <c r="A111" s="391" t="s">
        <v>506</v>
      </c>
      <c r="B111" s="386">
        <v>3337</v>
      </c>
      <c r="C111" s="386">
        <v>3448</v>
      </c>
      <c r="D111" s="386">
        <v>2643</v>
      </c>
      <c r="E111" s="386">
        <v>3966</v>
      </c>
      <c r="F111" s="386">
        <v>2324</v>
      </c>
    </row>
    <row r="112" spans="1:6" ht="15.75" thickBot="1">
      <c r="A112" s="390" t="s">
        <v>727</v>
      </c>
      <c r="B112" s="387">
        <v>252</v>
      </c>
      <c r="C112" s="387">
        <v>2</v>
      </c>
      <c r="D112" s="387">
        <v>2</v>
      </c>
      <c r="E112" s="387">
        <v>2</v>
      </c>
      <c r="F112" s="387" t="s">
        <v>461</v>
      </c>
    </row>
    <row r="113" spans="1:6" ht="15.75" thickBot="1">
      <c r="A113" s="390" t="s">
        <v>507</v>
      </c>
      <c r="B113" s="386">
        <v>4387</v>
      </c>
      <c r="C113" s="386">
        <v>4482</v>
      </c>
      <c r="D113" s="386">
        <v>5367</v>
      </c>
      <c r="E113" s="386">
        <v>5036</v>
      </c>
      <c r="F113" s="386">
        <v>4654</v>
      </c>
    </row>
    <row r="114" spans="1:6" ht="15.75" thickBot="1">
      <c r="A114" s="391" t="s">
        <v>508</v>
      </c>
      <c r="B114" s="387">
        <v>447</v>
      </c>
      <c r="C114" s="387">
        <v>454</v>
      </c>
      <c r="D114" s="387">
        <v>571</v>
      </c>
      <c r="E114" s="387">
        <v>469</v>
      </c>
      <c r="F114" s="387" t="s">
        <v>461</v>
      </c>
    </row>
    <row r="115" spans="1:6" ht="15.75" thickBot="1">
      <c r="A115" s="391" t="s">
        <v>509</v>
      </c>
      <c r="B115" s="386">
        <v>3940</v>
      </c>
      <c r="C115" s="386">
        <v>4028</v>
      </c>
      <c r="D115" s="386">
        <v>4796</v>
      </c>
      <c r="E115" s="386">
        <v>4568</v>
      </c>
      <c r="F115" s="387" t="s">
        <v>461</v>
      </c>
    </row>
    <row r="116" spans="1:6" ht="15.75" thickBot="1">
      <c r="A116" s="390" t="s">
        <v>510</v>
      </c>
      <c r="B116" s="387">
        <v>11</v>
      </c>
      <c r="C116" s="387">
        <v>73</v>
      </c>
      <c r="D116" s="387">
        <v>71</v>
      </c>
      <c r="E116" s="387">
        <v>112</v>
      </c>
      <c r="F116" s="386">
        <v>1872</v>
      </c>
    </row>
    <row r="117" spans="1:6" ht="15.75" thickBot="1">
      <c r="A117" s="391" t="s">
        <v>24</v>
      </c>
      <c r="B117" s="387">
        <v>11</v>
      </c>
      <c r="C117" s="387">
        <v>73</v>
      </c>
      <c r="D117" s="387">
        <v>71</v>
      </c>
      <c r="E117" s="387">
        <v>112</v>
      </c>
      <c r="F117" s="387" t="s">
        <v>461</v>
      </c>
    </row>
    <row r="118" spans="1:6" ht="15.75" thickBot="1">
      <c r="A118" s="391" t="s">
        <v>728</v>
      </c>
      <c r="B118" s="387" t="s">
        <v>461</v>
      </c>
      <c r="C118" s="387" t="s">
        <v>461</v>
      </c>
      <c r="D118" s="387" t="s">
        <v>461</v>
      </c>
      <c r="E118" s="387" t="s">
        <v>461</v>
      </c>
      <c r="F118" s="386">
        <v>1872</v>
      </c>
    </row>
    <row r="119" spans="1:6" ht="15.75" thickBot="1">
      <c r="A119" s="390" t="s">
        <v>511</v>
      </c>
      <c r="B119" s="386">
        <v>19897</v>
      </c>
      <c r="C119" s="386">
        <v>20845</v>
      </c>
      <c r="D119" s="386">
        <v>27570</v>
      </c>
      <c r="E119" s="386">
        <v>27958</v>
      </c>
      <c r="F119" s="386">
        <v>29968</v>
      </c>
    </row>
    <row r="120" spans="1:6" ht="15.75" thickBot="1">
      <c r="A120" s="391" t="s">
        <v>512</v>
      </c>
      <c r="B120" s="387" t="s">
        <v>461</v>
      </c>
      <c r="C120" s="381">
        <v>4.7600000000000003E-2</v>
      </c>
      <c r="D120" s="381">
        <v>0.32269999999999999</v>
      </c>
      <c r="E120" s="381">
        <v>1.41E-2</v>
      </c>
      <c r="F120" s="381">
        <v>7.1900000000000006E-2</v>
      </c>
    </row>
    <row r="121" spans="1:6" ht="15.75" thickBot="1">
      <c r="A121" s="391" t="s">
        <v>513</v>
      </c>
      <c r="B121" s="387" t="s">
        <v>461</v>
      </c>
      <c r="C121" s="387" t="s">
        <v>461</v>
      </c>
      <c r="D121" s="387" t="s">
        <v>461</v>
      </c>
      <c r="E121" s="387" t="s">
        <v>461</v>
      </c>
      <c r="F121" s="380">
        <v>0.32</v>
      </c>
    </row>
    <row r="122" spans="1:6" ht="15.75" thickBot="1">
      <c r="A122" s="391" t="s">
        <v>514</v>
      </c>
      <c r="B122" s="387" t="s">
        <v>461</v>
      </c>
      <c r="C122" s="387" t="s">
        <v>461</v>
      </c>
      <c r="D122" s="387" t="s">
        <v>461</v>
      </c>
      <c r="E122" s="387" t="s">
        <v>461</v>
      </c>
      <c r="F122" s="381">
        <v>0.04</v>
      </c>
    </row>
    <row r="124" spans="1:6" ht="15.75" thickBot="1"/>
    <row r="125" spans="1:6">
      <c r="A125" s="394"/>
      <c r="B125" s="376"/>
      <c r="C125" s="376"/>
      <c r="D125" s="376"/>
      <c r="E125" s="376"/>
      <c r="F125" s="376"/>
    </row>
    <row r="126" spans="1:6" ht="15.75" thickBot="1">
      <c r="A126" s="395" t="s">
        <v>515</v>
      </c>
      <c r="B126" s="377">
        <v>2013</v>
      </c>
      <c r="C126" s="377">
        <v>2014</v>
      </c>
      <c r="D126" s="377">
        <v>2015</v>
      </c>
      <c r="E126" s="377">
        <v>2016</v>
      </c>
      <c r="F126" s="377">
        <v>2017</v>
      </c>
    </row>
    <row r="127" spans="1:6" ht="15.75" thickBot="1">
      <c r="A127" s="396" t="s">
        <v>516</v>
      </c>
      <c r="B127" s="378">
        <v>197</v>
      </c>
      <c r="C127" s="378">
        <v>207</v>
      </c>
      <c r="D127" s="378">
        <v>784</v>
      </c>
      <c r="E127" s="379">
        <v>1103</v>
      </c>
      <c r="F127" s="378">
        <v>309</v>
      </c>
    </row>
    <row r="128" spans="1:6" ht="15.75" thickBot="1">
      <c r="A128" s="397" t="s">
        <v>517</v>
      </c>
      <c r="B128" s="378" t="s">
        <v>461</v>
      </c>
      <c r="C128" s="378" t="s">
        <v>461</v>
      </c>
      <c r="D128" s="378">
        <v>784</v>
      </c>
      <c r="E128" s="379">
        <v>1103</v>
      </c>
      <c r="F128" s="378">
        <v>309</v>
      </c>
    </row>
    <row r="129" spans="1:6" ht="15.75" thickBot="1">
      <c r="A129" s="397" t="s">
        <v>730</v>
      </c>
      <c r="B129" s="378">
        <v>197</v>
      </c>
      <c r="C129" s="378">
        <v>207</v>
      </c>
      <c r="D129" s="378" t="s">
        <v>461</v>
      </c>
      <c r="E129" s="378" t="s">
        <v>461</v>
      </c>
      <c r="F129" s="378" t="s">
        <v>461</v>
      </c>
    </row>
    <row r="130" spans="1:6" ht="15.75" thickBot="1">
      <c r="A130" s="396" t="s">
        <v>29</v>
      </c>
      <c r="B130" s="378">
        <v>388</v>
      </c>
      <c r="C130" s="378">
        <v>402</v>
      </c>
      <c r="D130" s="378">
        <v>503</v>
      </c>
      <c r="E130" s="378">
        <v>442</v>
      </c>
      <c r="F130" s="379">
        <v>2665</v>
      </c>
    </row>
    <row r="131" spans="1:6">
      <c r="A131" s="463" t="s">
        <v>518</v>
      </c>
      <c r="B131" s="457" t="s">
        <v>461</v>
      </c>
      <c r="C131" s="453">
        <v>3.5799999999999998E-2</v>
      </c>
      <c r="D131" s="453">
        <v>0.24990000000000001</v>
      </c>
      <c r="E131" s="451">
        <v>-0.1207</v>
      </c>
      <c r="F131" s="453">
        <v>5.0285000000000002</v>
      </c>
    </row>
    <row r="132" spans="1:6" ht="15.75" thickBot="1">
      <c r="A132" s="464"/>
      <c r="B132" s="458"/>
      <c r="C132" s="454"/>
      <c r="D132" s="454"/>
      <c r="E132" s="452"/>
      <c r="F132" s="454"/>
    </row>
    <row r="133" spans="1:6" ht="15.75" thickBot="1">
      <c r="A133" s="396" t="s">
        <v>519</v>
      </c>
      <c r="B133" s="378">
        <v>72</v>
      </c>
      <c r="C133" s="378">
        <v>52</v>
      </c>
      <c r="D133" s="378">
        <v>52</v>
      </c>
      <c r="E133" s="378">
        <v>4</v>
      </c>
      <c r="F133" s="378">
        <v>40</v>
      </c>
    </row>
    <row r="134" spans="1:6" ht="15.75" thickBot="1">
      <c r="A134" s="396" t="s">
        <v>32</v>
      </c>
      <c r="B134" s="379">
        <v>1383</v>
      </c>
      <c r="C134" s="379">
        <v>1591</v>
      </c>
      <c r="D134" s="379">
        <v>2328</v>
      </c>
      <c r="E134" s="379">
        <v>2482</v>
      </c>
      <c r="F134" s="378">
        <v>238</v>
      </c>
    </row>
    <row r="135" spans="1:6" ht="15.75" thickBot="1">
      <c r="A135" s="397" t="s">
        <v>520</v>
      </c>
      <c r="B135" s="379">
        <v>1383</v>
      </c>
      <c r="C135" s="379">
        <v>1591</v>
      </c>
      <c r="D135" s="379">
        <v>2328</v>
      </c>
      <c r="E135" s="379">
        <v>2482</v>
      </c>
      <c r="F135" s="378">
        <v>238</v>
      </c>
    </row>
    <row r="136" spans="1:6" ht="15.75" thickBot="1">
      <c r="A136" s="396" t="s">
        <v>521</v>
      </c>
      <c r="B136" s="379">
        <v>2040</v>
      </c>
      <c r="C136" s="379">
        <v>2253</v>
      </c>
      <c r="D136" s="379">
        <v>3667</v>
      </c>
      <c r="E136" s="379">
        <v>4032</v>
      </c>
      <c r="F136" s="379">
        <v>3252</v>
      </c>
    </row>
    <row r="137" spans="1:6" ht="15.75" thickBot="1">
      <c r="A137" s="397" t="s">
        <v>522</v>
      </c>
      <c r="B137" s="380">
        <v>2.66</v>
      </c>
      <c r="C137" s="380">
        <v>2.21</v>
      </c>
      <c r="D137" s="380">
        <v>2.33</v>
      </c>
      <c r="E137" s="380">
        <v>1.52</v>
      </c>
      <c r="F137" s="380">
        <v>2.17</v>
      </c>
    </row>
    <row r="138" spans="1:6" ht="15.75" thickBot="1">
      <c r="A138" s="397" t="s">
        <v>523</v>
      </c>
      <c r="B138" s="380">
        <v>2.61</v>
      </c>
      <c r="C138" s="380">
        <v>2.17</v>
      </c>
      <c r="D138" s="380">
        <v>2.2999999999999998</v>
      </c>
      <c r="E138" s="380">
        <v>1.5</v>
      </c>
      <c r="F138" s="380">
        <v>2.14</v>
      </c>
    </row>
    <row r="139" spans="1:6" ht="15.75" thickBot="1">
      <c r="A139" s="397" t="s">
        <v>524</v>
      </c>
      <c r="B139" s="380">
        <v>2.4300000000000002</v>
      </c>
      <c r="C139" s="380">
        <v>1.91</v>
      </c>
      <c r="D139" s="380">
        <v>1.58</v>
      </c>
      <c r="E139" s="380">
        <v>1.35</v>
      </c>
      <c r="F139" s="380">
        <v>1.91</v>
      </c>
    </row>
    <row r="140" spans="1:6" ht="15.75" thickBot="1">
      <c r="A140" s="396" t="s">
        <v>525</v>
      </c>
      <c r="B140" s="379">
        <v>1483</v>
      </c>
      <c r="C140" s="379">
        <v>1411</v>
      </c>
      <c r="D140" s="379">
        <v>3841</v>
      </c>
      <c r="E140" s="379">
        <v>3223</v>
      </c>
      <c r="F140" s="379">
        <v>6591</v>
      </c>
    </row>
    <row r="141" spans="1:6" ht="15.75" thickBot="1">
      <c r="A141" s="397" t="s">
        <v>526</v>
      </c>
      <c r="B141" s="379">
        <v>1483</v>
      </c>
      <c r="C141" s="379">
        <v>1411</v>
      </c>
      <c r="D141" s="379">
        <v>3841</v>
      </c>
      <c r="E141" s="379">
        <v>3223</v>
      </c>
      <c r="F141" s="379">
        <v>6591</v>
      </c>
    </row>
    <row r="142" spans="1:6" ht="15.75" thickBot="1">
      <c r="A142" s="398" t="s">
        <v>731</v>
      </c>
      <c r="B142" s="379">
        <v>1483</v>
      </c>
      <c r="C142" s="379">
        <v>1411</v>
      </c>
      <c r="D142" s="379">
        <v>3841</v>
      </c>
      <c r="E142" s="379">
        <v>3223</v>
      </c>
      <c r="F142" s="379">
        <v>6591</v>
      </c>
    </row>
    <row r="143" spans="1:6" ht="15.75" thickBot="1">
      <c r="A143" s="396" t="s">
        <v>732</v>
      </c>
      <c r="B143" s="378">
        <v>171</v>
      </c>
      <c r="C143" s="378">
        <v>186</v>
      </c>
      <c r="D143" s="378">
        <v>190</v>
      </c>
      <c r="E143" s="378">
        <v>211</v>
      </c>
      <c r="F143" s="378" t="s">
        <v>461</v>
      </c>
    </row>
    <row r="144" spans="1:6" ht="15.75" thickBot="1">
      <c r="A144" s="396" t="s">
        <v>527</v>
      </c>
      <c r="B144" s="378">
        <v>489</v>
      </c>
      <c r="C144" s="378">
        <v>458</v>
      </c>
      <c r="D144" s="378">
        <v>469</v>
      </c>
      <c r="E144" s="378">
        <v>551</v>
      </c>
      <c r="F144" s="378">
        <v>677</v>
      </c>
    </row>
    <row r="145" spans="1:6" ht="15.75" thickBot="1">
      <c r="A145" s="397" t="s">
        <v>37</v>
      </c>
      <c r="B145" s="378">
        <v>708</v>
      </c>
      <c r="C145" s="378">
        <v>706</v>
      </c>
      <c r="D145" s="378">
        <v>756</v>
      </c>
      <c r="E145" s="378">
        <v>737</v>
      </c>
      <c r="F145" s="378">
        <v>716</v>
      </c>
    </row>
    <row r="146" spans="1:6" ht="15.75" thickBot="1">
      <c r="A146" s="397" t="s">
        <v>38</v>
      </c>
      <c r="B146" s="378">
        <v>219</v>
      </c>
      <c r="C146" s="378">
        <v>248</v>
      </c>
      <c r="D146" s="378">
        <v>287</v>
      </c>
      <c r="E146" s="378">
        <v>186</v>
      </c>
      <c r="F146" s="378">
        <v>39</v>
      </c>
    </row>
    <row r="147" spans="1:6" ht="15.75" thickBot="1">
      <c r="A147" s="396" t="s">
        <v>40</v>
      </c>
      <c r="B147" s="378">
        <v>17</v>
      </c>
      <c r="C147" s="378">
        <v>16</v>
      </c>
      <c r="D147" s="378">
        <v>11</v>
      </c>
      <c r="E147" s="378">
        <v>10</v>
      </c>
      <c r="F147" s="378">
        <v>268</v>
      </c>
    </row>
    <row r="148" spans="1:6" ht="15.75" thickBot="1">
      <c r="A148" s="397" t="s">
        <v>528</v>
      </c>
      <c r="B148" s="378">
        <v>17</v>
      </c>
      <c r="C148" s="378">
        <v>16</v>
      </c>
      <c r="D148" s="378">
        <v>11</v>
      </c>
      <c r="E148" s="378">
        <v>10</v>
      </c>
      <c r="F148" s="378">
        <v>268</v>
      </c>
    </row>
    <row r="149" spans="1:6" ht="15.75" thickBot="1">
      <c r="A149" s="396" t="s">
        <v>529</v>
      </c>
      <c r="B149" s="379">
        <v>4419</v>
      </c>
      <c r="C149" s="379">
        <v>4571</v>
      </c>
      <c r="D149" s="379">
        <v>8464</v>
      </c>
      <c r="E149" s="379">
        <v>8213</v>
      </c>
      <c r="F149" s="379">
        <v>10827</v>
      </c>
    </row>
    <row r="150" spans="1:6" ht="15.75" thickBot="1">
      <c r="A150" s="397" t="s">
        <v>530</v>
      </c>
      <c r="B150" s="381">
        <v>0.22209999999999999</v>
      </c>
      <c r="C150" s="381">
        <v>0.21929999999999999</v>
      </c>
      <c r="D150" s="381">
        <v>0.307</v>
      </c>
      <c r="E150" s="381">
        <v>0.29370000000000002</v>
      </c>
      <c r="F150" s="381">
        <v>0.36130000000000001</v>
      </c>
    </row>
    <row r="151" spans="1:6" ht="15.75" thickBot="1">
      <c r="A151" s="396" t="s">
        <v>531</v>
      </c>
      <c r="B151" s="379">
        <v>15458</v>
      </c>
      <c r="C151" s="379">
        <v>16304</v>
      </c>
      <c r="D151" s="379">
        <v>19080</v>
      </c>
      <c r="E151" s="379">
        <v>19865</v>
      </c>
      <c r="F151" s="379">
        <v>19335</v>
      </c>
    </row>
    <row r="152" spans="1:6" ht="15.75" thickBot="1">
      <c r="A152" s="397" t="s">
        <v>532</v>
      </c>
      <c r="B152" s="378">
        <v>594</v>
      </c>
      <c r="C152" s="378">
        <v>594</v>
      </c>
      <c r="D152" s="378">
        <v>594</v>
      </c>
      <c r="E152" s="378">
        <v>594</v>
      </c>
      <c r="F152" s="379">
        <v>1764</v>
      </c>
    </row>
    <row r="153" spans="1:6" ht="15.75" thickBot="1">
      <c r="A153" s="397" t="s">
        <v>533</v>
      </c>
      <c r="B153" s="379">
        <v>1171</v>
      </c>
      <c r="C153" s="379">
        <v>1171</v>
      </c>
      <c r="D153" s="379">
        <v>1171</v>
      </c>
      <c r="E153" s="379">
        <v>1171</v>
      </c>
      <c r="F153" s="378" t="s">
        <v>461</v>
      </c>
    </row>
    <row r="154" spans="1:6" ht="15.75" thickBot="1">
      <c r="A154" s="397" t="s">
        <v>48</v>
      </c>
      <c r="B154" s="379">
        <v>12675</v>
      </c>
      <c r="C154" s="379">
        <v>13465</v>
      </c>
      <c r="D154" s="379">
        <v>14349</v>
      </c>
      <c r="E154" s="379">
        <v>16808</v>
      </c>
      <c r="F154" s="379">
        <v>16982</v>
      </c>
    </row>
    <row r="155" spans="1:6" ht="30.75" thickBot="1">
      <c r="A155" s="397" t="s">
        <v>534</v>
      </c>
      <c r="B155" s="378">
        <v>248</v>
      </c>
      <c r="C155" s="378">
        <v>721</v>
      </c>
      <c r="D155" s="379">
        <v>2836</v>
      </c>
      <c r="E155" s="379">
        <v>2197</v>
      </c>
      <c r="F155" s="378" t="s">
        <v>461</v>
      </c>
    </row>
    <row r="156" spans="1:6" ht="15.75" thickBot="1">
      <c r="A156" s="397" t="s">
        <v>535</v>
      </c>
      <c r="B156" s="379">
        <v>1667</v>
      </c>
      <c r="C156" s="379">
        <v>1261</v>
      </c>
      <c r="D156" s="379">
        <v>1078</v>
      </c>
      <c r="E156" s="378" t="s">
        <v>461</v>
      </c>
      <c r="F156" s="378" t="s">
        <v>461</v>
      </c>
    </row>
    <row r="157" spans="1:6">
      <c r="A157" s="463" t="s">
        <v>536</v>
      </c>
      <c r="B157" s="457">
        <v>2</v>
      </c>
      <c r="C157" s="457">
        <v>-5</v>
      </c>
      <c r="D157" s="457">
        <v>-39</v>
      </c>
      <c r="E157" s="457">
        <v>53</v>
      </c>
      <c r="F157" s="457" t="s">
        <v>461</v>
      </c>
    </row>
    <row r="158" spans="1:6" ht="15.75" thickBot="1">
      <c r="A158" s="464"/>
      <c r="B158" s="458"/>
      <c r="C158" s="458"/>
      <c r="D158" s="458"/>
      <c r="E158" s="458"/>
      <c r="F158" s="458"/>
    </row>
    <row r="159" spans="1:6" ht="15.75" thickBot="1">
      <c r="A159" s="397" t="s">
        <v>733</v>
      </c>
      <c r="B159" s="378" t="s">
        <v>461</v>
      </c>
      <c r="C159" s="378" t="s">
        <v>461</v>
      </c>
      <c r="D159" s="378" t="s">
        <v>461</v>
      </c>
      <c r="E159" s="378" t="s">
        <v>461</v>
      </c>
      <c r="F159" s="379">
        <v>1521</v>
      </c>
    </row>
    <row r="160" spans="1:6">
      <c r="A160" s="463" t="s">
        <v>51</v>
      </c>
      <c r="B160" s="457">
        <v>-898</v>
      </c>
      <c r="C160" s="457">
        <v>-902</v>
      </c>
      <c r="D160" s="457">
        <v>-907</v>
      </c>
      <c r="E160" s="457">
        <v>-957</v>
      </c>
      <c r="F160" s="457">
        <v>-933</v>
      </c>
    </row>
    <row r="161" spans="1:6" ht="15.75" thickBot="1">
      <c r="A161" s="464"/>
      <c r="B161" s="458"/>
      <c r="C161" s="458"/>
      <c r="D161" s="458"/>
      <c r="E161" s="458"/>
      <c r="F161" s="458"/>
    </row>
    <row r="162" spans="1:6" ht="15.75" thickBot="1">
      <c r="A162" s="397" t="s">
        <v>537</v>
      </c>
      <c r="B162" s="381">
        <v>0.77690000000000003</v>
      </c>
      <c r="C162" s="381">
        <v>0.78220000000000001</v>
      </c>
      <c r="D162" s="381">
        <v>0.69210000000000005</v>
      </c>
      <c r="E162" s="381">
        <v>0.71050000000000002</v>
      </c>
      <c r="F162" s="381">
        <v>0.6452</v>
      </c>
    </row>
    <row r="163" spans="1:6" ht="15.75" thickBot="1">
      <c r="A163" s="396" t="s">
        <v>538</v>
      </c>
      <c r="B163" s="379">
        <v>15458</v>
      </c>
      <c r="C163" s="379">
        <v>16304</v>
      </c>
      <c r="D163" s="379">
        <v>19080</v>
      </c>
      <c r="E163" s="379">
        <v>19865</v>
      </c>
      <c r="F163" s="379">
        <v>19335</v>
      </c>
    </row>
    <row r="164" spans="1:6" ht="15.75" thickBot="1">
      <c r="A164" s="397" t="s">
        <v>539</v>
      </c>
      <c r="B164" s="381">
        <v>0.77690000000000003</v>
      </c>
      <c r="C164" s="381">
        <v>0.78220000000000001</v>
      </c>
      <c r="D164" s="381">
        <v>0.69210000000000005</v>
      </c>
      <c r="E164" s="381">
        <v>0.71050000000000002</v>
      </c>
      <c r="F164" s="381">
        <v>0.6452</v>
      </c>
    </row>
    <row r="165" spans="1:6">
      <c r="A165" s="461" t="s">
        <v>540</v>
      </c>
      <c r="B165" s="457">
        <v>20</v>
      </c>
      <c r="C165" s="457">
        <v>-31</v>
      </c>
      <c r="D165" s="457">
        <v>26</v>
      </c>
      <c r="E165" s="457">
        <v>-120</v>
      </c>
      <c r="F165" s="457">
        <v>-193</v>
      </c>
    </row>
    <row r="166" spans="1:6" ht="15.75" thickBot="1">
      <c r="A166" s="462"/>
      <c r="B166" s="458"/>
      <c r="C166" s="458"/>
      <c r="D166" s="458"/>
      <c r="E166" s="458"/>
      <c r="F166" s="458"/>
    </row>
    <row r="167" spans="1:6" ht="15.75" thickBot="1">
      <c r="A167" s="396" t="s">
        <v>541</v>
      </c>
      <c r="B167" s="379">
        <v>15478</v>
      </c>
      <c r="C167" s="379">
        <v>16274</v>
      </c>
      <c r="D167" s="379">
        <v>19106</v>
      </c>
      <c r="E167" s="379">
        <v>19745</v>
      </c>
      <c r="F167" s="379">
        <v>19142</v>
      </c>
    </row>
    <row r="168" spans="1:6" ht="15.75" thickBot="1">
      <c r="A168" s="399" t="s">
        <v>542</v>
      </c>
      <c r="B168" s="382">
        <v>19897</v>
      </c>
      <c r="C168" s="382">
        <v>20845</v>
      </c>
      <c r="D168" s="382">
        <v>27570</v>
      </c>
      <c r="E168" s="382">
        <v>27958</v>
      </c>
      <c r="F168" s="382">
        <v>29968</v>
      </c>
    </row>
    <row r="169" spans="1:6" ht="15.75" thickBot="1">
      <c r="A169" s="459"/>
      <c r="B169" s="460"/>
    </row>
    <row r="170" spans="1:6">
      <c r="A170" s="137" t="s">
        <v>736</v>
      </c>
    </row>
    <row r="171" spans="1:6" ht="30.75" thickBot="1">
      <c r="A171" s="389" t="s">
        <v>458</v>
      </c>
      <c r="B171" s="377">
        <v>2013</v>
      </c>
      <c r="C171" s="377">
        <v>2014</v>
      </c>
      <c r="D171" s="377">
        <v>2015</v>
      </c>
      <c r="E171" s="377">
        <v>2016</v>
      </c>
      <c r="F171" s="377">
        <v>2017</v>
      </c>
    </row>
    <row r="172" spans="1:6" ht="15.75" thickBot="1">
      <c r="A172" s="390" t="s">
        <v>543</v>
      </c>
      <c r="B172" s="386">
        <v>1767</v>
      </c>
      <c r="C172" s="386">
        <v>1525</v>
      </c>
      <c r="D172" s="386">
        <v>1530</v>
      </c>
      <c r="E172" s="386">
        <v>3091</v>
      </c>
      <c r="F172" s="386">
        <v>1318</v>
      </c>
    </row>
    <row r="173" spans="1:6">
      <c r="A173" s="447" t="s">
        <v>482</v>
      </c>
      <c r="B173" s="449" t="s">
        <v>461</v>
      </c>
      <c r="C173" s="451">
        <v>-0.13700000000000001</v>
      </c>
      <c r="D173" s="453">
        <v>3.5999999999999999E-3</v>
      </c>
      <c r="E173" s="453">
        <v>1.02</v>
      </c>
      <c r="F173" s="451">
        <v>-0.57350000000000001</v>
      </c>
    </row>
    <row r="174" spans="1:6" ht="15.75" thickBot="1">
      <c r="A174" s="448"/>
      <c r="B174" s="450"/>
      <c r="C174" s="452"/>
      <c r="D174" s="454"/>
      <c r="E174" s="454"/>
      <c r="F174" s="452"/>
    </row>
    <row r="175" spans="1:6" ht="15.75" thickBot="1">
      <c r="A175" s="390" t="s">
        <v>544</v>
      </c>
      <c r="B175" s="387">
        <v>552</v>
      </c>
      <c r="C175" s="387">
        <v>608</v>
      </c>
      <c r="D175" s="387">
        <v>684</v>
      </c>
      <c r="E175" s="387">
        <v>801</v>
      </c>
      <c r="F175" s="387">
        <v>940</v>
      </c>
    </row>
    <row r="176" spans="1:6" ht="15.75" thickBot="1">
      <c r="A176" s="391" t="s">
        <v>89</v>
      </c>
      <c r="B176" s="387">
        <v>478</v>
      </c>
      <c r="C176" s="387">
        <v>529</v>
      </c>
      <c r="D176" s="387">
        <v>588</v>
      </c>
      <c r="E176" s="387">
        <v>681</v>
      </c>
      <c r="F176" s="387">
        <v>940</v>
      </c>
    </row>
    <row r="177" spans="1:6" ht="15.75" thickBot="1">
      <c r="A177" s="391" t="s">
        <v>734</v>
      </c>
      <c r="B177" s="387">
        <v>75</v>
      </c>
      <c r="C177" s="387">
        <v>79</v>
      </c>
      <c r="D177" s="387">
        <v>96</v>
      </c>
      <c r="E177" s="387">
        <v>120</v>
      </c>
      <c r="F177" s="387" t="s">
        <v>461</v>
      </c>
    </row>
    <row r="178" spans="1:6">
      <c r="A178" s="455" t="s">
        <v>545</v>
      </c>
      <c r="B178" s="449">
        <v>-363</v>
      </c>
      <c r="C178" s="449">
        <v>-410</v>
      </c>
      <c r="D178" s="449">
        <v>-366</v>
      </c>
      <c r="E178" s="467">
        <v>-1643</v>
      </c>
      <c r="F178" s="449">
        <v>-273</v>
      </c>
    </row>
    <row r="179" spans="1:6" ht="15.75" thickBot="1">
      <c r="A179" s="456"/>
      <c r="B179" s="450"/>
      <c r="C179" s="450"/>
      <c r="D179" s="450"/>
      <c r="E179" s="468"/>
      <c r="F179" s="450"/>
    </row>
    <row r="180" spans="1:6" ht="15.75" thickBot="1">
      <c r="A180" s="390" t="s">
        <v>241</v>
      </c>
      <c r="B180" s="386">
        <v>1956</v>
      </c>
      <c r="C180" s="386">
        <v>1722</v>
      </c>
      <c r="D180" s="386">
        <v>1849</v>
      </c>
      <c r="E180" s="386">
        <v>2248</v>
      </c>
      <c r="F180" s="386">
        <v>1985</v>
      </c>
    </row>
    <row r="181" spans="1:6">
      <c r="A181" s="455" t="s">
        <v>546</v>
      </c>
      <c r="B181" s="449">
        <v>197</v>
      </c>
      <c r="C181" s="449">
        <v>-81</v>
      </c>
      <c r="D181" s="449">
        <v>101</v>
      </c>
      <c r="E181" s="449">
        <v>120</v>
      </c>
      <c r="F181" s="449">
        <v>37</v>
      </c>
    </row>
    <row r="182" spans="1:6" ht="15.75" thickBot="1">
      <c r="A182" s="456"/>
      <c r="B182" s="450"/>
      <c r="C182" s="450"/>
      <c r="D182" s="450"/>
      <c r="E182" s="450"/>
      <c r="F182" s="450"/>
    </row>
    <row r="183" spans="1:6">
      <c r="A183" s="447" t="s">
        <v>735</v>
      </c>
      <c r="B183" s="449">
        <v>6</v>
      </c>
      <c r="C183" s="449">
        <v>-175</v>
      </c>
      <c r="D183" s="449">
        <v>-128</v>
      </c>
      <c r="E183" s="449">
        <v>-59</v>
      </c>
      <c r="F183" s="449" t="s">
        <v>461</v>
      </c>
    </row>
    <row r="184" spans="1:6" ht="15.75" thickBot="1">
      <c r="A184" s="448"/>
      <c r="B184" s="450"/>
      <c r="C184" s="450"/>
      <c r="D184" s="450"/>
      <c r="E184" s="450"/>
      <c r="F184" s="450"/>
    </row>
    <row r="185" spans="1:6">
      <c r="A185" s="447" t="s">
        <v>403</v>
      </c>
      <c r="B185" s="449">
        <v>-10</v>
      </c>
      <c r="C185" s="449">
        <v>-13</v>
      </c>
      <c r="D185" s="449">
        <v>-20</v>
      </c>
      <c r="E185" s="449">
        <v>-2</v>
      </c>
      <c r="F185" s="449" t="s">
        <v>461</v>
      </c>
    </row>
    <row r="186" spans="1:6" ht="15.75" thickBot="1">
      <c r="A186" s="448"/>
      <c r="B186" s="450"/>
      <c r="C186" s="450"/>
      <c r="D186" s="450"/>
      <c r="E186" s="450"/>
      <c r="F186" s="450"/>
    </row>
    <row r="187" spans="1:6" ht="15.75" thickBot="1">
      <c r="A187" s="391" t="s">
        <v>29</v>
      </c>
      <c r="B187" s="387">
        <v>199</v>
      </c>
      <c r="C187" s="387">
        <v>159</v>
      </c>
      <c r="D187" s="387">
        <v>253</v>
      </c>
      <c r="E187" s="387">
        <v>113</v>
      </c>
      <c r="F187" s="387" t="s">
        <v>461</v>
      </c>
    </row>
    <row r="188" spans="1:6">
      <c r="A188" s="447" t="s">
        <v>547</v>
      </c>
      <c r="B188" s="449">
        <v>2</v>
      </c>
      <c r="C188" s="449">
        <v>-52</v>
      </c>
      <c r="D188" s="449">
        <v>-4</v>
      </c>
      <c r="E188" s="449">
        <v>68</v>
      </c>
      <c r="F188" s="449" t="s">
        <v>461</v>
      </c>
    </row>
    <row r="189" spans="1:6" ht="15.75" thickBot="1">
      <c r="A189" s="448"/>
      <c r="B189" s="450"/>
      <c r="C189" s="450"/>
      <c r="D189" s="450"/>
      <c r="E189" s="450"/>
      <c r="F189" s="450"/>
    </row>
    <row r="190" spans="1:6" ht="15.75" thickBot="1">
      <c r="A190" s="390" t="s">
        <v>548</v>
      </c>
      <c r="B190" s="386">
        <v>2153</v>
      </c>
      <c r="C190" s="386">
        <v>1641</v>
      </c>
      <c r="D190" s="386">
        <v>1950</v>
      </c>
      <c r="E190" s="386">
        <v>2368</v>
      </c>
      <c r="F190" s="386">
        <v>2023</v>
      </c>
    </row>
    <row r="191" spans="1:6">
      <c r="A191" s="447" t="s">
        <v>549</v>
      </c>
      <c r="B191" s="449" t="s">
        <v>461</v>
      </c>
      <c r="C191" s="451">
        <v>-0.2379</v>
      </c>
      <c r="D191" s="453">
        <v>0.1885</v>
      </c>
      <c r="E191" s="453">
        <v>0.21440000000000001</v>
      </c>
      <c r="F191" s="451">
        <v>-0.1457</v>
      </c>
    </row>
    <row r="192" spans="1:6" ht="15.75" thickBot="1">
      <c r="A192" s="448"/>
      <c r="B192" s="450"/>
      <c r="C192" s="452"/>
      <c r="D192" s="454"/>
      <c r="E192" s="454"/>
      <c r="F192" s="452"/>
    </row>
    <row r="193" spans="1:6" ht="15.75" thickBot="1">
      <c r="A193" s="391" t="s">
        <v>550</v>
      </c>
      <c r="B193" s="381">
        <v>0.25850000000000001</v>
      </c>
      <c r="C193" s="381">
        <v>0.19939999999999999</v>
      </c>
      <c r="D193" s="381">
        <v>0.23219999999999999</v>
      </c>
      <c r="E193" s="381">
        <v>0.2651</v>
      </c>
      <c r="F193" s="381">
        <v>0.21679999999999999</v>
      </c>
    </row>
    <row r="195" spans="1:6">
      <c r="A195" s="137" t="s">
        <v>243</v>
      </c>
    </row>
    <row r="196" spans="1:6" ht="15.75" thickBot="1">
      <c r="A196" s="389" t="s">
        <v>515</v>
      </c>
      <c r="B196" s="377">
        <v>2013</v>
      </c>
      <c r="C196" s="377">
        <v>2014</v>
      </c>
      <c r="D196" s="377">
        <v>2015</v>
      </c>
      <c r="E196" s="377">
        <v>2016</v>
      </c>
      <c r="F196" s="377">
        <v>2017</v>
      </c>
    </row>
    <row r="197" spans="1:6">
      <c r="A197" s="455" t="s">
        <v>615</v>
      </c>
      <c r="B197" s="467">
        <v>-1440</v>
      </c>
      <c r="C197" s="467">
        <v>-1864</v>
      </c>
      <c r="D197" s="467">
        <v>-2537</v>
      </c>
      <c r="E197" s="467">
        <v>-3125</v>
      </c>
      <c r="F197" s="467">
        <v>-2659</v>
      </c>
    </row>
    <row r="198" spans="1:6" ht="15.75" thickBot="1">
      <c r="A198" s="456"/>
      <c r="B198" s="468"/>
      <c r="C198" s="468"/>
      <c r="D198" s="468"/>
      <c r="E198" s="468"/>
      <c r="F198" s="468"/>
    </row>
    <row r="199" spans="1:6">
      <c r="A199" s="447" t="s">
        <v>616</v>
      </c>
      <c r="B199" s="467">
        <v>-1416</v>
      </c>
      <c r="C199" s="467">
        <v>-1827</v>
      </c>
      <c r="D199" s="467">
        <v>-2531</v>
      </c>
      <c r="E199" s="467">
        <v>-3117</v>
      </c>
      <c r="F199" s="467">
        <v>-2659</v>
      </c>
    </row>
    <row r="200" spans="1:6" ht="15.75" thickBot="1">
      <c r="A200" s="448"/>
      <c r="B200" s="468"/>
      <c r="C200" s="468"/>
      <c r="D200" s="468"/>
      <c r="E200" s="468"/>
      <c r="F200" s="468"/>
    </row>
    <row r="201" spans="1:6">
      <c r="A201" s="447" t="s">
        <v>617</v>
      </c>
      <c r="B201" s="449">
        <v>-24</v>
      </c>
      <c r="C201" s="449">
        <v>-38</v>
      </c>
      <c r="D201" s="449">
        <v>-6</v>
      </c>
      <c r="E201" s="449">
        <v>-7</v>
      </c>
      <c r="F201" s="449" t="s">
        <v>461</v>
      </c>
    </row>
    <row r="202" spans="1:6" ht="15.75" thickBot="1">
      <c r="A202" s="448"/>
      <c r="B202" s="450"/>
      <c r="C202" s="450"/>
      <c r="D202" s="450"/>
      <c r="E202" s="450"/>
      <c r="F202" s="450"/>
    </row>
    <row r="203" spans="1:6">
      <c r="A203" s="447" t="s">
        <v>618</v>
      </c>
      <c r="B203" s="449" t="s">
        <v>461</v>
      </c>
      <c r="C203" s="451">
        <v>-0.2949</v>
      </c>
      <c r="D203" s="451">
        <v>-0.36059999999999998</v>
      </c>
      <c r="E203" s="451">
        <v>-0.2319</v>
      </c>
      <c r="F203" s="453">
        <v>0.14899999999999999</v>
      </c>
    </row>
    <row r="204" spans="1:6" ht="15.75" thickBot="1">
      <c r="A204" s="448"/>
      <c r="B204" s="450"/>
      <c r="C204" s="452"/>
      <c r="D204" s="452"/>
      <c r="E204" s="452"/>
      <c r="F204" s="454"/>
    </row>
    <row r="205" spans="1:6">
      <c r="A205" s="447" t="s">
        <v>619</v>
      </c>
      <c r="B205" s="451">
        <v>-0.1729</v>
      </c>
      <c r="C205" s="451">
        <v>-0.22650000000000001</v>
      </c>
      <c r="D205" s="451">
        <v>-0.30209999999999998</v>
      </c>
      <c r="E205" s="451">
        <v>-0.3498</v>
      </c>
      <c r="F205" s="451">
        <v>-0.28499999999999998</v>
      </c>
    </row>
    <row r="206" spans="1:6" ht="15.75" thickBot="1">
      <c r="A206" s="448"/>
      <c r="B206" s="452"/>
      <c r="C206" s="452"/>
      <c r="D206" s="452"/>
      <c r="E206" s="452"/>
      <c r="F206" s="452"/>
    </row>
    <row r="207" spans="1:6">
      <c r="A207" s="455" t="s">
        <v>737</v>
      </c>
      <c r="B207" s="449" t="s">
        <v>461</v>
      </c>
      <c r="C207" s="449" t="s">
        <v>461</v>
      </c>
      <c r="D207" s="449">
        <v>-61</v>
      </c>
      <c r="E207" s="449" t="s">
        <v>461</v>
      </c>
      <c r="F207" s="449" t="s">
        <v>461</v>
      </c>
    </row>
    <row r="208" spans="1:6" ht="15.75" thickBot="1">
      <c r="A208" s="456"/>
      <c r="B208" s="450"/>
      <c r="C208" s="450"/>
      <c r="D208" s="450"/>
      <c r="E208" s="450"/>
      <c r="F208" s="450"/>
    </row>
    <row r="209" spans="1:6" ht="15.75" thickBot="1">
      <c r="A209" s="390" t="s">
        <v>620</v>
      </c>
      <c r="B209" s="387">
        <v>2</v>
      </c>
      <c r="C209" s="387">
        <v>2</v>
      </c>
      <c r="D209" s="387">
        <v>34</v>
      </c>
      <c r="E209" s="387">
        <v>334</v>
      </c>
      <c r="F209" s="387">
        <v>13</v>
      </c>
    </row>
    <row r="210" spans="1:6">
      <c r="A210" s="455" t="s">
        <v>621</v>
      </c>
      <c r="B210" s="449">
        <v>-411</v>
      </c>
      <c r="C210" s="449">
        <v>-328</v>
      </c>
      <c r="D210" s="449">
        <v>-142</v>
      </c>
      <c r="E210" s="467">
        <v>1355</v>
      </c>
      <c r="F210" s="449">
        <v>259</v>
      </c>
    </row>
    <row r="211" spans="1:6" ht="15.75" thickBot="1">
      <c r="A211" s="456"/>
      <c r="B211" s="450"/>
      <c r="C211" s="450"/>
      <c r="D211" s="450"/>
      <c r="E211" s="468"/>
      <c r="F211" s="450"/>
    </row>
    <row r="212" spans="1:6">
      <c r="A212" s="447" t="s">
        <v>622</v>
      </c>
      <c r="B212" s="449">
        <v>-459</v>
      </c>
      <c r="C212" s="449">
        <v>-330</v>
      </c>
      <c r="D212" s="449">
        <v>-322</v>
      </c>
      <c r="E212" s="449">
        <v>-484</v>
      </c>
      <c r="F212" s="449">
        <v>-171</v>
      </c>
    </row>
    <row r="213" spans="1:6" ht="15.75" thickBot="1">
      <c r="A213" s="448"/>
      <c r="B213" s="450"/>
      <c r="C213" s="450"/>
      <c r="D213" s="450"/>
      <c r="E213" s="450"/>
      <c r="F213" s="450"/>
    </row>
    <row r="214" spans="1:6" ht="15.75" thickBot="1">
      <c r="A214" s="391" t="s">
        <v>623</v>
      </c>
      <c r="B214" s="387">
        <v>48</v>
      </c>
      <c r="C214" s="387">
        <v>2</v>
      </c>
      <c r="D214" s="387">
        <v>179</v>
      </c>
      <c r="E214" s="386">
        <v>1838</v>
      </c>
      <c r="F214" s="387">
        <v>430</v>
      </c>
    </row>
    <row r="215" spans="1:6" ht="15.75" thickBot="1">
      <c r="A215" s="390" t="s">
        <v>625</v>
      </c>
      <c r="B215" s="387" t="s">
        <v>461</v>
      </c>
      <c r="C215" s="387" t="s">
        <v>461</v>
      </c>
      <c r="D215" s="387" t="s">
        <v>461</v>
      </c>
      <c r="E215" s="387" t="s">
        <v>461</v>
      </c>
      <c r="F215" s="387">
        <v>3</v>
      </c>
    </row>
    <row r="216" spans="1:6">
      <c r="A216" s="455" t="s">
        <v>626</v>
      </c>
      <c r="B216" s="467">
        <v>-1849</v>
      </c>
      <c r="C216" s="467">
        <v>-2190</v>
      </c>
      <c r="D216" s="467">
        <v>-2706</v>
      </c>
      <c r="E216" s="467">
        <v>-1436</v>
      </c>
      <c r="F216" s="467">
        <v>-2385</v>
      </c>
    </row>
    <row r="217" spans="1:6" ht="15.75" thickBot="1">
      <c r="A217" s="456"/>
      <c r="B217" s="468"/>
      <c r="C217" s="468"/>
      <c r="D217" s="468"/>
      <c r="E217" s="468"/>
      <c r="F217" s="468"/>
    </row>
    <row r="218" spans="1:6">
      <c r="A218" s="447" t="s">
        <v>627</v>
      </c>
      <c r="B218" s="449" t="s">
        <v>461</v>
      </c>
      <c r="C218" s="451">
        <v>-0.18440000000000001</v>
      </c>
      <c r="D218" s="451">
        <v>-0.2356</v>
      </c>
      <c r="E218" s="453">
        <v>0.46929999999999999</v>
      </c>
      <c r="F218" s="451">
        <v>-0.66069999999999995</v>
      </c>
    </row>
    <row r="219" spans="1:6" ht="15.75" thickBot="1">
      <c r="A219" s="448"/>
      <c r="B219" s="450"/>
      <c r="C219" s="452"/>
      <c r="D219" s="452"/>
      <c r="E219" s="454"/>
      <c r="F219" s="452"/>
    </row>
    <row r="220" spans="1:6">
      <c r="A220" s="447" t="s">
        <v>628</v>
      </c>
      <c r="B220" s="451">
        <v>-0.222</v>
      </c>
      <c r="C220" s="451">
        <v>-0.2661</v>
      </c>
      <c r="D220" s="451">
        <v>-0.32229999999999998</v>
      </c>
      <c r="E220" s="451">
        <v>-0.1608</v>
      </c>
      <c r="F220" s="451">
        <v>-0.25559999999999999</v>
      </c>
    </row>
    <row r="221" spans="1:6" ht="15.75" thickBot="1">
      <c r="A221" s="448"/>
      <c r="B221" s="452"/>
      <c r="C221" s="452"/>
      <c r="D221" s="452"/>
      <c r="E221" s="452"/>
      <c r="F221" s="452"/>
    </row>
    <row r="223" spans="1:6">
      <c r="A223" s="137" t="s">
        <v>244</v>
      </c>
    </row>
    <row r="224" spans="1:6" ht="15.75" thickBot="1">
      <c r="A224" s="389" t="s">
        <v>515</v>
      </c>
      <c r="B224" s="377">
        <v>2013</v>
      </c>
      <c r="C224" s="377">
        <v>2014</v>
      </c>
      <c r="D224" s="377">
        <v>2015</v>
      </c>
      <c r="E224" s="377">
        <v>2016</v>
      </c>
      <c r="F224" s="377">
        <v>2017</v>
      </c>
    </row>
    <row r="225" spans="1:6">
      <c r="A225" s="455" t="s">
        <v>117</v>
      </c>
      <c r="B225" s="449">
        <v>-396</v>
      </c>
      <c r="C225" s="449">
        <v>-391</v>
      </c>
      <c r="D225" s="449">
        <v>-357</v>
      </c>
      <c r="E225" s="449">
        <v>-413</v>
      </c>
      <c r="F225" s="449">
        <v>-991</v>
      </c>
    </row>
    <row r="226" spans="1:6" ht="15.75" thickBot="1">
      <c r="A226" s="456"/>
      <c r="B226" s="450"/>
      <c r="C226" s="450"/>
      <c r="D226" s="450"/>
      <c r="E226" s="450"/>
      <c r="F226" s="450"/>
    </row>
    <row r="227" spans="1:6">
      <c r="A227" s="447" t="s">
        <v>629</v>
      </c>
      <c r="B227" s="449">
        <v>-396</v>
      </c>
      <c r="C227" s="449">
        <v>-391</v>
      </c>
      <c r="D227" s="449">
        <v>-357</v>
      </c>
      <c r="E227" s="449">
        <v>-413</v>
      </c>
      <c r="F227" s="449">
        <v>-991</v>
      </c>
    </row>
    <row r="228" spans="1:6" ht="15.75" thickBot="1">
      <c r="A228" s="448"/>
      <c r="B228" s="450"/>
      <c r="C228" s="450"/>
      <c r="D228" s="450"/>
      <c r="E228" s="450"/>
      <c r="F228" s="450"/>
    </row>
    <row r="229" spans="1:6">
      <c r="A229" s="455" t="s">
        <v>630</v>
      </c>
      <c r="B229" s="449">
        <v>-4</v>
      </c>
      <c r="C229" s="449">
        <v>-4</v>
      </c>
      <c r="D229" s="449">
        <v>-62</v>
      </c>
      <c r="E229" s="449">
        <v>-5</v>
      </c>
      <c r="F229" s="449" t="s">
        <v>461</v>
      </c>
    </row>
    <row r="230" spans="1:6" ht="15.75" thickBot="1">
      <c r="A230" s="456"/>
      <c r="B230" s="450"/>
      <c r="C230" s="450"/>
      <c r="D230" s="450"/>
      <c r="E230" s="450"/>
      <c r="F230" s="450"/>
    </row>
    <row r="231" spans="1:6">
      <c r="A231" s="447" t="s">
        <v>631</v>
      </c>
      <c r="B231" s="449">
        <v>-4</v>
      </c>
      <c r="C231" s="449">
        <v>-4</v>
      </c>
      <c r="D231" s="449">
        <v>-62</v>
      </c>
      <c r="E231" s="449">
        <v>-5</v>
      </c>
      <c r="F231" s="449" t="s">
        <v>461</v>
      </c>
    </row>
    <row r="232" spans="1:6" ht="15.75" thickBot="1">
      <c r="A232" s="448"/>
      <c r="B232" s="450"/>
      <c r="C232" s="450"/>
      <c r="D232" s="450"/>
      <c r="E232" s="450"/>
      <c r="F232" s="450"/>
    </row>
    <row r="233" spans="1:6">
      <c r="A233" s="455" t="s">
        <v>632</v>
      </c>
      <c r="B233" s="449">
        <v>496</v>
      </c>
      <c r="C233" s="449">
        <v>-124</v>
      </c>
      <c r="D233" s="467">
        <v>2663</v>
      </c>
      <c r="E233" s="449">
        <v>-201</v>
      </c>
      <c r="F233" s="467">
        <v>2670</v>
      </c>
    </row>
    <row r="234" spans="1:6" ht="15.75" thickBot="1">
      <c r="A234" s="456"/>
      <c r="B234" s="450"/>
      <c r="C234" s="450"/>
      <c r="D234" s="468"/>
      <c r="E234" s="450"/>
      <c r="F234" s="468"/>
    </row>
    <row r="235" spans="1:6">
      <c r="A235" s="447" t="s">
        <v>633</v>
      </c>
      <c r="B235" s="449">
        <v>496</v>
      </c>
      <c r="C235" s="449">
        <v>-124</v>
      </c>
      <c r="D235" s="467">
        <v>2663</v>
      </c>
      <c r="E235" s="449">
        <v>-201</v>
      </c>
      <c r="F235" s="467">
        <v>2670</v>
      </c>
    </row>
    <row r="236" spans="1:6" ht="15.75" thickBot="1">
      <c r="A236" s="448"/>
      <c r="B236" s="450"/>
      <c r="C236" s="450"/>
      <c r="D236" s="468"/>
      <c r="E236" s="450"/>
      <c r="F236" s="468"/>
    </row>
    <row r="237" spans="1:6" ht="15.75" thickBot="1">
      <c r="A237" s="392" t="s">
        <v>634</v>
      </c>
      <c r="B237" s="386">
        <v>1306</v>
      </c>
      <c r="C237" s="387" t="s">
        <v>461</v>
      </c>
      <c r="D237" s="386">
        <v>2828</v>
      </c>
      <c r="E237" s="386">
        <v>1531</v>
      </c>
      <c r="F237" s="386">
        <v>5010</v>
      </c>
    </row>
    <row r="238" spans="1:6">
      <c r="A238" s="465" t="s">
        <v>635</v>
      </c>
      <c r="B238" s="449">
        <v>-811</v>
      </c>
      <c r="C238" s="449">
        <v>-124</v>
      </c>
      <c r="D238" s="449">
        <v>-165</v>
      </c>
      <c r="E238" s="467">
        <v>-1733</v>
      </c>
      <c r="F238" s="467">
        <v>-2340</v>
      </c>
    </row>
    <row r="239" spans="1:6" ht="15.75" thickBot="1">
      <c r="A239" s="466"/>
      <c r="B239" s="450"/>
      <c r="C239" s="450"/>
      <c r="D239" s="450"/>
      <c r="E239" s="468"/>
      <c r="F239" s="468"/>
    </row>
    <row r="240" spans="1:6" ht="15.75" thickBot="1">
      <c r="A240" s="390" t="s">
        <v>545</v>
      </c>
      <c r="B240" s="387">
        <v>45</v>
      </c>
      <c r="C240" s="387">
        <v>22</v>
      </c>
      <c r="D240" s="387" t="s">
        <v>461</v>
      </c>
      <c r="E240" s="387" t="s">
        <v>461</v>
      </c>
      <c r="F240" s="387" t="s">
        <v>461</v>
      </c>
    </row>
    <row r="241" spans="1:11" ht="15.75" thickBot="1">
      <c r="A241" s="391" t="s">
        <v>625</v>
      </c>
      <c r="B241" s="387">
        <v>45</v>
      </c>
      <c r="C241" s="387">
        <v>22</v>
      </c>
      <c r="D241" s="387" t="s">
        <v>461</v>
      </c>
      <c r="E241" s="387" t="s">
        <v>461</v>
      </c>
      <c r="F241" s="387" t="s">
        <v>461</v>
      </c>
    </row>
    <row r="242" spans="1:11">
      <c r="A242" s="455" t="s">
        <v>636</v>
      </c>
      <c r="B242" s="449">
        <v>141</v>
      </c>
      <c r="C242" s="449">
        <v>-497</v>
      </c>
      <c r="D242" s="467">
        <v>2245</v>
      </c>
      <c r="E242" s="449">
        <v>-619</v>
      </c>
      <c r="F242" s="467">
        <v>1679</v>
      </c>
    </row>
    <row r="243" spans="1:11" ht="15.75" thickBot="1">
      <c r="A243" s="456"/>
      <c r="B243" s="450"/>
      <c r="C243" s="450"/>
      <c r="D243" s="468"/>
      <c r="E243" s="450"/>
      <c r="F243" s="468"/>
    </row>
    <row r="244" spans="1:11">
      <c r="A244" s="447" t="s">
        <v>637</v>
      </c>
      <c r="B244" s="449" t="s">
        <v>461</v>
      </c>
      <c r="C244" s="451">
        <v>-4.5323000000000002</v>
      </c>
      <c r="D244" s="453">
        <v>5.5168999999999997</v>
      </c>
      <c r="E244" s="451">
        <v>-1.2756000000000001</v>
      </c>
      <c r="F244" s="453">
        <v>3.7138</v>
      </c>
    </row>
    <row r="245" spans="1:11" ht="15.75" thickBot="1">
      <c r="A245" s="448"/>
      <c r="B245" s="450"/>
      <c r="C245" s="452"/>
      <c r="D245" s="454"/>
      <c r="E245" s="452"/>
      <c r="F245" s="454"/>
    </row>
    <row r="246" spans="1:11">
      <c r="A246" s="447" t="s">
        <v>638</v>
      </c>
      <c r="B246" s="453">
        <v>1.6899999999999998E-2</v>
      </c>
      <c r="C246" s="451">
        <v>-6.0400000000000002E-2</v>
      </c>
      <c r="D246" s="453">
        <v>0.26740000000000003</v>
      </c>
      <c r="E246" s="451">
        <v>-6.93E-2</v>
      </c>
      <c r="F246" s="453">
        <v>0.18</v>
      </c>
    </row>
    <row r="247" spans="1:11" ht="15.75" thickBot="1">
      <c r="A247" s="448"/>
      <c r="B247" s="454"/>
      <c r="C247" s="452"/>
      <c r="D247" s="454"/>
      <c r="E247" s="452"/>
      <c r="F247" s="454"/>
    </row>
    <row r="248" spans="1:11">
      <c r="A248" s="455" t="s">
        <v>639</v>
      </c>
      <c r="B248" s="449">
        <v>52</v>
      </c>
      <c r="C248" s="449">
        <v>97</v>
      </c>
      <c r="D248" s="449">
        <v>317</v>
      </c>
      <c r="E248" s="449">
        <v>-29</v>
      </c>
      <c r="F248" s="449">
        <v>-175</v>
      </c>
    </row>
    <row r="249" spans="1:11" ht="15.75" thickBot="1">
      <c r="A249" s="456"/>
      <c r="B249" s="450"/>
      <c r="C249" s="450"/>
      <c r="D249" s="450"/>
      <c r="E249" s="450"/>
      <c r="F249" s="450"/>
    </row>
    <row r="250" spans="1:11" ht="15.75" thickBot="1">
      <c r="A250" s="390" t="s">
        <v>640</v>
      </c>
      <c r="B250" s="387">
        <v>0</v>
      </c>
      <c r="C250" s="387" t="s">
        <v>461</v>
      </c>
      <c r="D250" s="387">
        <v>0</v>
      </c>
      <c r="E250" s="387">
        <v>0</v>
      </c>
      <c r="F250" s="387">
        <v>0</v>
      </c>
    </row>
    <row r="251" spans="1:11">
      <c r="A251" s="455" t="s">
        <v>641</v>
      </c>
      <c r="B251" s="449">
        <v>496</v>
      </c>
      <c r="C251" s="449">
        <v>-950</v>
      </c>
      <c r="D251" s="467">
        <v>1806</v>
      </c>
      <c r="E251" s="449">
        <v>284</v>
      </c>
      <c r="F251" s="467">
        <v>1142</v>
      </c>
      <c r="G251" s="20">
        <f>B190+B216+B242+B248</f>
        <v>497</v>
      </c>
      <c r="H251" s="20">
        <f t="shared" ref="H251:K251" si="0">C190+C216+C242+C248</f>
        <v>-949</v>
      </c>
      <c r="I251" s="20">
        <f t="shared" si="0"/>
        <v>1806</v>
      </c>
      <c r="J251" s="20">
        <f t="shared" si="0"/>
        <v>284</v>
      </c>
      <c r="K251" s="20">
        <f t="shared" si="0"/>
        <v>1142</v>
      </c>
    </row>
    <row r="252" spans="1:11" ht="15.75" thickBot="1">
      <c r="A252" s="456"/>
      <c r="B252" s="450"/>
      <c r="C252" s="450"/>
      <c r="D252" s="468"/>
      <c r="E252" s="450"/>
      <c r="F252" s="468"/>
    </row>
    <row r="253" spans="1:11">
      <c r="A253" s="455" t="s">
        <v>642</v>
      </c>
      <c r="B253" s="449">
        <v>737</v>
      </c>
      <c r="C253" s="449">
        <v>-186</v>
      </c>
      <c r="D253" s="449">
        <v>-581</v>
      </c>
      <c r="E253" s="449">
        <v>-749</v>
      </c>
      <c r="F253" s="449">
        <v>-636</v>
      </c>
    </row>
    <row r="254" spans="1:11" ht="15.75" thickBot="1">
      <c r="A254" s="456"/>
      <c r="B254" s="450"/>
      <c r="C254" s="450"/>
      <c r="D254" s="450"/>
      <c r="E254" s="450"/>
      <c r="F254" s="450"/>
    </row>
    <row r="255" spans="1:11">
      <c r="A255" s="447" t="s">
        <v>643</v>
      </c>
      <c r="B255" s="449" t="s">
        <v>461</v>
      </c>
      <c r="C255" s="451">
        <v>-1.2524999999999999</v>
      </c>
      <c r="D255" s="451">
        <v>-2.1198000000000001</v>
      </c>
      <c r="E255" s="451">
        <v>-0.29060000000000002</v>
      </c>
      <c r="F255" s="453">
        <v>0.151</v>
      </c>
    </row>
    <row r="256" spans="1:11" ht="15.75" thickBot="1">
      <c r="A256" s="448"/>
      <c r="B256" s="450"/>
      <c r="C256" s="452"/>
      <c r="D256" s="452"/>
      <c r="E256" s="452"/>
      <c r="F256" s="454"/>
    </row>
    <row r="257" spans="1:6">
      <c r="A257" s="447" t="s">
        <v>644</v>
      </c>
      <c r="B257" s="449" t="s">
        <v>461</v>
      </c>
      <c r="C257" s="449" t="s">
        <v>461</v>
      </c>
      <c r="D257" s="449" t="s">
        <v>461</v>
      </c>
      <c r="E257" s="449" t="s">
        <v>461</v>
      </c>
      <c r="F257" s="451">
        <v>-5.0900000000000001E-2</v>
      </c>
    </row>
    <row r="258" spans="1:6" ht="15.75" thickBot="1">
      <c r="A258" s="448"/>
      <c r="B258" s="450"/>
      <c r="C258" s="450"/>
      <c r="D258" s="450"/>
      <c r="E258" s="450"/>
      <c r="F258" s="452"/>
    </row>
  </sheetData>
  <mergeCells count="331">
    <mergeCell ref="F191:F192"/>
    <mergeCell ref="F197:F198"/>
    <mergeCell ref="F199:F200"/>
    <mergeCell ref="F201:F202"/>
    <mergeCell ref="F203:F204"/>
    <mergeCell ref="F205:F206"/>
    <mergeCell ref="F255:F256"/>
    <mergeCell ref="F257:F258"/>
    <mergeCell ref="F242:F243"/>
    <mergeCell ref="F244:F245"/>
    <mergeCell ref="F246:F247"/>
    <mergeCell ref="F248:F249"/>
    <mergeCell ref="F251:F252"/>
    <mergeCell ref="F253:F254"/>
    <mergeCell ref="F227:F228"/>
    <mergeCell ref="F229:F230"/>
    <mergeCell ref="F231:F232"/>
    <mergeCell ref="F233:F234"/>
    <mergeCell ref="F235:F236"/>
    <mergeCell ref="F238:F239"/>
    <mergeCell ref="E205:E206"/>
    <mergeCell ref="E207:E208"/>
    <mergeCell ref="E210:E211"/>
    <mergeCell ref="E212:E213"/>
    <mergeCell ref="F207:F208"/>
    <mergeCell ref="F210:F211"/>
    <mergeCell ref="F212:F213"/>
    <mergeCell ref="F216:F217"/>
    <mergeCell ref="F218:F219"/>
    <mergeCell ref="E257:E258"/>
    <mergeCell ref="E231:E232"/>
    <mergeCell ref="E233:E234"/>
    <mergeCell ref="E235:E236"/>
    <mergeCell ref="E238:E239"/>
    <mergeCell ref="E242:E243"/>
    <mergeCell ref="E244:E245"/>
    <mergeCell ref="F173:F174"/>
    <mergeCell ref="F178:F179"/>
    <mergeCell ref="F181:F182"/>
    <mergeCell ref="F183:F184"/>
    <mergeCell ref="F185:F186"/>
    <mergeCell ref="F188:F189"/>
    <mergeCell ref="E246:E247"/>
    <mergeCell ref="E248:E249"/>
    <mergeCell ref="E251:E252"/>
    <mergeCell ref="E216:E217"/>
    <mergeCell ref="E218:E219"/>
    <mergeCell ref="E220:E221"/>
    <mergeCell ref="E225:E226"/>
    <mergeCell ref="E227:E228"/>
    <mergeCell ref="E229:E230"/>
    <mergeCell ref="E201:E202"/>
    <mergeCell ref="E203:E204"/>
    <mergeCell ref="D233:D234"/>
    <mergeCell ref="D235:D236"/>
    <mergeCell ref="D238:D239"/>
    <mergeCell ref="D242:D243"/>
    <mergeCell ref="D212:D213"/>
    <mergeCell ref="D216:D217"/>
    <mergeCell ref="E253:E254"/>
    <mergeCell ref="E255:E256"/>
    <mergeCell ref="D227:D228"/>
    <mergeCell ref="D199:D200"/>
    <mergeCell ref="D201:D202"/>
    <mergeCell ref="D203:D204"/>
    <mergeCell ref="D205:D206"/>
    <mergeCell ref="D207:D208"/>
    <mergeCell ref="D210:D211"/>
    <mergeCell ref="D257:D258"/>
    <mergeCell ref="E173:E174"/>
    <mergeCell ref="E178:E179"/>
    <mergeCell ref="E181:E182"/>
    <mergeCell ref="E183:E184"/>
    <mergeCell ref="E185:E186"/>
    <mergeCell ref="E188:E189"/>
    <mergeCell ref="E191:E192"/>
    <mergeCell ref="E197:E198"/>
    <mergeCell ref="E199:E200"/>
    <mergeCell ref="D244:D245"/>
    <mergeCell ref="D246:D247"/>
    <mergeCell ref="D248:D249"/>
    <mergeCell ref="D251:D252"/>
    <mergeCell ref="D253:D254"/>
    <mergeCell ref="D255:D256"/>
    <mergeCell ref="D229:D230"/>
    <mergeCell ref="D231:D232"/>
    <mergeCell ref="C255:C256"/>
    <mergeCell ref="C257:C258"/>
    <mergeCell ref="D173:D174"/>
    <mergeCell ref="D178:D179"/>
    <mergeCell ref="D181:D182"/>
    <mergeCell ref="D183:D184"/>
    <mergeCell ref="D185:D186"/>
    <mergeCell ref="D188:D189"/>
    <mergeCell ref="D191:D192"/>
    <mergeCell ref="D197:D198"/>
    <mergeCell ref="C242:C243"/>
    <mergeCell ref="C244:C245"/>
    <mergeCell ref="C246:C247"/>
    <mergeCell ref="C248:C249"/>
    <mergeCell ref="C251:C252"/>
    <mergeCell ref="C253:C254"/>
    <mergeCell ref="C227:C228"/>
    <mergeCell ref="C229:C230"/>
    <mergeCell ref="C231:C232"/>
    <mergeCell ref="C233:C234"/>
    <mergeCell ref="C235:C236"/>
    <mergeCell ref="C238:C239"/>
    <mergeCell ref="C207:C208"/>
    <mergeCell ref="C210:C211"/>
    <mergeCell ref="C185:C186"/>
    <mergeCell ref="C188:C189"/>
    <mergeCell ref="C82:C83"/>
    <mergeCell ref="C85:C86"/>
    <mergeCell ref="C131:C132"/>
    <mergeCell ref="C157:C158"/>
    <mergeCell ref="C160:C161"/>
    <mergeCell ref="C165:C166"/>
    <mergeCell ref="C212:C213"/>
    <mergeCell ref="C191:C192"/>
    <mergeCell ref="C197:C198"/>
    <mergeCell ref="C199:C200"/>
    <mergeCell ref="C201:C202"/>
    <mergeCell ref="C203:C204"/>
    <mergeCell ref="C205:C206"/>
    <mergeCell ref="A257:A258"/>
    <mergeCell ref="B257:B258"/>
    <mergeCell ref="A255:A256"/>
    <mergeCell ref="B255:B256"/>
    <mergeCell ref="A253:A254"/>
    <mergeCell ref="B253:B254"/>
    <mergeCell ref="A251:A252"/>
    <mergeCell ref="B251:B252"/>
    <mergeCell ref="A248:A249"/>
    <mergeCell ref="B248:B249"/>
    <mergeCell ref="A246:A247"/>
    <mergeCell ref="B246:B247"/>
    <mergeCell ref="A244:A245"/>
    <mergeCell ref="B244:B245"/>
    <mergeCell ref="A242:A243"/>
    <mergeCell ref="B242:B243"/>
    <mergeCell ref="A238:A239"/>
    <mergeCell ref="B238:B239"/>
    <mergeCell ref="A235:A236"/>
    <mergeCell ref="B235:B236"/>
    <mergeCell ref="A233:A234"/>
    <mergeCell ref="B233:B234"/>
    <mergeCell ref="A231:A232"/>
    <mergeCell ref="B231:B232"/>
    <mergeCell ref="A229:A230"/>
    <mergeCell ref="B229:B230"/>
    <mergeCell ref="A227:A228"/>
    <mergeCell ref="B227:B228"/>
    <mergeCell ref="A225:A226"/>
    <mergeCell ref="B225:B226"/>
    <mergeCell ref="C225:C226"/>
    <mergeCell ref="F225:F226"/>
    <mergeCell ref="A220:A221"/>
    <mergeCell ref="B220:B221"/>
    <mergeCell ref="A218:A219"/>
    <mergeCell ref="B218:B219"/>
    <mergeCell ref="A216:A217"/>
    <mergeCell ref="B216:B217"/>
    <mergeCell ref="A212:A213"/>
    <mergeCell ref="B212:B213"/>
    <mergeCell ref="C216:C217"/>
    <mergeCell ref="C218:C219"/>
    <mergeCell ref="C220:C221"/>
    <mergeCell ref="D218:D219"/>
    <mergeCell ref="D220:D221"/>
    <mergeCell ref="D225:D226"/>
    <mergeCell ref="F220:F221"/>
    <mergeCell ref="A210:A211"/>
    <mergeCell ref="B210:B211"/>
    <mergeCell ref="A207:A208"/>
    <mergeCell ref="B207:B208"/>
    <mergeCell ref="A205:A206"/>
    <mergeCell ref="B205:B206"/>
    <mergeCell ref="A203:A204"/>
    <mergeCell ref="B203:B204"/>
    <mergeCell ref="A201:A202"/>
    <mergeCell ref="B201:B202"/>
    <mergeCell ref="A199:A200"/>
    <mergeCell ref="B199:B200"/>
    <mergeCell ref="A197:A198"/>
    <mergeCell ref="B197:B198"/>
    <mergeCell ref="A191:A192"/>
    <mergeCell ref="B191:B192"/>
    <mergeCell ref="A188:A189"/>
    <mergeCell ref="B188:B189"/>
    <mergeCell ref="A185:A186"/>
    <mergeCell ref="B185:B186"/>
    <mergeCell ref="A183:A184"/>
    <mergeCell ref="B183:B184"/>
    <mergeCell ref="A181:A182"/>
    <mergeCell ref="B181:B182"/>
    <mergeCell ref="A178:A179"/>
    <mergeCell ref="B178:B179"/>
    <mergeCell ref="F157:F158"/>
    <mergeCell ref="F160:F161"/>
    <mergeCell ref="F165:F166"/>
    <mergeCell ref="A173:A174"/>
    <mergeCell ref="B173:B174"/>
    <mergeCell ref="E157:E158"/>
    <mergeCell ref="E160:E161"/>
    <mergeCell ref="E165:E166"/>
    <mergeCell ref="C173:C174"/>
    <mergeCell ref="C178:C179"/>
    <mergeCell ref="C181:C182"/>
    <mergeCell ref="C183:C184"/>
    <mergeCell ref="F76:F77"/>
    <mergeCell ref="F82:F83"/>
    <mergeCell ref="F85:F86"/>
    <mergeCell ref="F131:F132"/>
    <mergeCell ref="F40:F41"/>
    <mergeCell ref="F42:F43"/>
    <mergeCell ref="F44:F45"/>
    <mergeCell ref="F47:F48"/>
    <mergeCell ref="F50:F51"/>
    <mergeCell ref="F56:F57"/>
    <mergeCell ref="F6:F7"/>
    <mergeCell ref="F15:F16"/>
    <mergeCell ref="F20:F21"/>
    <mergeCell ref="F22:F23"/>
    <mergeCell ref="F25:F26"/>
    <mergeCell ref="F27:F28"/>
    <mergeCell ref="F35:F36"/>
    <mergeCell ref="E60:E61"/>
    <mergeCell ref="E64:E65"/>
    <mergeCell ref="E15:E16"/>
    <mergeCell ref="E20:E21"/>
    <mergeCell ref="E22:E23"/>
    <mergeCell ref="E25:E26"/>
    <mergeCell ref="E27:E28"/>
    <mergeCell ref="E35:E36"/>
    <mergeCell ref="F60:F61"/>
    <mergeCell ref="F64:F65"/>
    <mergeCell ref="E76:E77"/>
    <mergeCell ref="E82:E83"/>
    <mergeCell ref="E85:E86"/>
    <mergeCell ref="E131:E132"/>
    <mergeCell ref="E40:E41"/>
    <mergeCell ref="E42:E43"/>
    <mergeCell ref="E44:E45"/>
    <mergeCell ref="E47:E48"/>
    <mergeCell ref="E50:E51"/>
    <mergeCell ref="E56:E57"/>
    <mergeCell ref="D82:D83"/>
    <mergeCell ref="D85:D86"/>
    <mergeCell ref="D131:D132"/>
    <mergeCell ref="D157:D158"/>
    <mergeCell ref="D160:D161"/>
    <mergeCell ref="D165:D166"/>
    <mergeCell ref="A169:B169"/>
    <mergeCell ref="A165:A166"/>
    <mergeCell ref="B165:B166"/>
    <mergeCell ref="A160:A161"/>
    <mergeCell ref="B160:B161"/>
    <mergeCell ref="A157:A158"/>
    <mergeCell ref="B157:B158"/>
    <mergeCell ref="A131:A132"/>
    <mergeCell ref="B131:B132"/>
    <mergeCell ref="A85:A86"/>
    <mergeCell ref="B85:B86"/>
    <mergeCell ref="A82:A83"/>
    <mergeCell ref="B82:B83"/>
    <mergeCell ref="A76:A77"/>
    <mergeCell ref="B76:B77"/>
    <mergeCell ref="D76:D77"/>
    <mergeCell ref="C76:C77"/>
    <mergeCell ref="D42:D43"/>
    <mergeCell ref="D44:D45"/>
    <mergeCell ref="D47:D48"/>
    <mergeCell ref="D50:D51"/>
    <mergeCell ref="D56:D57"/>
    <mergeCell ref="D60:D61"/>
    <mergeCell ref="C60:C61"/>
    <mergeCell ref="C64:C65"/>
    <mergeCell ref="C42:C43"/>
    <mergeCell ref="C44:C45"/>
    <mergeCell ref="C47:C48"/>
    <mergeCell ref="C50:C51"/>
    <mergeCell ref="C56:C57"/>
    <mergeCell ref="A64:A65"/>
    <mergeCell ref="B64:B65"/>
    <mergeCell ref="A60:A61"/>
    <mergeCell ref="B60:B61"/>
    <mergeCell ref="A56:A57"/>
    <mergeCell ref="B56:B57"/>
    <mergeCell ref="A50:A51"/>
    <mergeCell ref="D40:D41"/>
    <mergeCell ref="C40:C41"/>
    <mergeCell ref="C15:C16"/>
    <mergeCell ref="C20:C21"/>
    <mergeCell ref="C22:C23"/>
    <mergeCell ref="C25:C26"/>
    <mergeCell ref="C27:C28"/>
    <mergeCell ref="C35:C36"/>
    <mergeCell ref="D64:D65"/>
    <mergeCell ref="B50:B51"/>
    <mergeCell ref="A47:A48"/>
    <mergeCell ref="B47:B48"/>
    <mergeCell ref="A44:A45"/>
    <mergeCell ref="B44:B45"/>
    <mergeCell ref="A42:A43"/>
    <mergeCell ref="B42:B43"/>
    <mergeCell ref="A40:A41"/>
    <mergeCell ref="B40:B41"/>
    <mergeCell ref="A15:A16"/>
    <mergeCell ref="B15:B16"/>
    <mergeCell ref="A6:A7"/>
    <mergeCell ref="B6:B7"/>
    <mergeCell ref="C6:C7"/>
    <mergeCell ref="E6:E7"/>
    <mergeCell ref="A35:A36"/>
    <mergeCell ref="B35:B36"/>
    <mergeCell ref="A27:A28"/>
    <mergeCell ref="B27:B28"/>
    <mergeCell ref="A25:A26"/>
    <mergeCell ref="B25:B26"/>
    <mergeCell ref="A22:A23"/>
    <mergeCell ref="B22:B23"/>
    <mergeCell ref="A20:A21"/>
    <mergeCell ref="B20:B21"/>
    <mergeCell ref="D6:D7"/>
    <mergeCell ref="D15:D16"/>
    <mergeCell ref="D20:D21"/>
    <mergeCell ref="D22:D23"/>
    <mergeCell ref="D25:D26"/>
    <mergeCell ref="D27:D28"/>
    <mergeCell ref="D35:D3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S411"/>
  <sheetViews>
    <sheetView showGridLines="0" topLeftCell="A75" workbookViewId="0">
      <selection activeCell="M81" sqref="M81"/>
    </sheetView>
  </sheetViews>
  <sheetFormatPr defaultRowHeight="15"/>
  <cols>
    <col min="1" max="1" width="3.5703125" customWidth="1"/>
    <col min="2" max="2" width="29.28515625" customWidth="1"/>
    <col min="3" max="3" width="10" customWidth="1"/>
    <col min="4" max="6" width="11.140625" bestFit="1" customWidth="1"/>
    <col min="7" max="7" width="11.140625" style="136" customWidth="1"/>
    <col min="8" max="8" width="9.85546875" bestFit="1" customWidth="1"/>
    <col min="9" max="9" width="9.5703125" customWidth="1"/>
    <col min="11" max="11" width="12.42578125" customWidth="1"/>
    <col min="12" max="12" width="10" customWidth="1"/>
    <col min="13" max="13" width="10" style="136" customWidth="1"/>
    <col min="14" max="14" width="13.140625" bestFit="1" customWidth="1"/>
    <col min="15" max="15" width="13.140625" customWidth="1"/>
    <col min="16" max="16" width="14.5703125" customWidth="1"/>
    <col min="17" max="17" width="14.85546875" customWidth="1"/>
  </cols>
  <sheetData>
    <row r="1" spans="2:28" s="44" customFormat="1"/>
    <row r="2" spans="2:28">
      <c r="B2" s="4" t="s">
        <v>163</v>
      </c>
      <c r="C2" s="2"/>
      <c r="D2" s="3"/>
      <c r="P2" s="45" t="s">
        <v>872</v>
      </c>
    </row>
    <row r="3" spans="2:28">
      <c r="Z3" t="s">
        <v>128</v>
      </c>
      <c r="AB3" s="137" t="s">
        <v>877</v>
      </c>
    </row>
    <row r="4" spans="2:28">
      <c r="L4" s="36" t="s">
        <v>128</v>
      </c>
      <c r="M4" s="372"/>
      <c r="N4" s="36" t="s">
        <v>136</v>
      </c>
      <c r="O4" s="36"/>
      <c r="Y4" t="s">
        <v>187</v>
      </c>
      <c r="Z4" s="42">
        <f>AVERAGE('Hard Input'!$N$656:$N$1539)</f>
        <v>4.7808627466063394</v>
      </c>
      <c r="AB4" s="42">
        <f>$Z$4-(1.96*$Z$8/(883)^(1/2))</f>
        <v>4.7418432827078183</v>
      </c>
    </row>
    <row r="5" spans="2:28">
      <c r="K5" t="s">
        <v>164</v>
      </c>
      <c r="L5" s="30">
        <f>AVERAGE('Hard Input'!N7:N1539)</f>
        <v>4.435996521852581</v>
      </c>
      <c r="M5" s="30"/>
      <c r="N5" s="31">
        <f>AVERAGE('Hard Input'!$O$7:$O$1539)</f>
        <v>4907227.2276853248</v>
      </c>
      <c r="O5" s="31"/>
      <c r="Y5" t="s">
        <v>188</v>
      </c>
      <c r="Z5" s="42">
        <f>MEDIAN('Hard Input'!$N$656:$N$1539)</f>
        <v>4.5949999999999998</v>
      </c>
      <c r="AB5" s="42">
        <f>$Z$4+(1.96*$Z$8/(883)^(1/2))</f>
        <v>4.8198822105048604</v>
      </c>
    </row>
    <row r="6" spans="2:28">
      <c r="K6" t="s">
        <v>165</v>
      </c>
      <c r="L6" s="30">
        <f>MEDIAN('Hard Input'!N7:N1539)</f>
        <v>4.3</v>
      </c>
      <c r="M6" s="30"/>
      <c r="N6" s="31">
        <f>MEDIAN('Hard Input'!$O$7:$O$1539)</f>
        <v>4105350</v>
      </c>
      <c r="O6" s="31"/>
      <c r="Y6" t="s">
        <v>189</v>
      </c>
      <c r="Z6" s="42">
        <f>MIN('Hard Input'!$N$656:$N$1539)</f>
        <v>3.79</v>
      </c>
    </row>
    <row r="7" spans="2:28">
      <c r="K7" t="s">
        <v>166</v>
      </c>
      <c r="L7" s="30">
        <f>MIN('Hard Input'!$N$7:$N$1539)</f>
        <v>3.28</v>
      </c>
      <c r="M7" s="30"/>
      <c r="N7" s="31">
        <f>MIN('Hard Input'!$O$7:$O$1539)</f>
        <v>0</v>
      </c>
      <c r="O7" s="31"/>
      <c r="Y7" t="s">
        <v>190</v>
      </c>
      <c r="Z7" s="42">
        <f>MAX('Hard Input'!$N$656:$N$1539)</f>
        <v>6.18</v>
      </c>
    </row>
    <row r="8" spans="2:28">
      <c r="K8" t="s">
        <v>167</v>
      </c>
      <c r="L8" s="30">
        <f>MAX('Hard Input'!$N$7:$N$1539)</f>
        <v>6.18</v>
      </c>
      <c r="M8" s="30"/>
      <c r="N8" s="31">
        <f>MAX('Hard Input'!$O$7:$O$1539)</f>
        <v>36415100</v>
      </c>
      <c r="O8" s="31"/>
      <c r="Y8" t="s">
        <v>873</v>
      </c>
      <c r="Z8" s="42">
        <f>_xlfn.STDEV.P('Hard Input'!$N$656:$N$1539)</f>
        <v>0.59156923297224717</v>
      </c>
    </row>
    <row r="9" spans="2:28">
      <c r="K9" t="s">
        <v>168</v>
      </c>
      <c r="L9" s="30">
        <f>_xlfn.STDEV.P('Hard Input'!$N$7:$N$1539)</f>
        <v>0.64188383497068202</v>
      </c>
      <c r="M9" s="30"/>
      <c r="N9" s="31">
        <f>_xlfn.STDEV.P('Hard Input'!$O$7:$O$1539)</f>
        <v>3569594.8360754806</v>
      </c>
      <c r="O9" s="31"/>
      <c r="Y9" s="136" t="s">
        <v>169</v>
      </c>
      <c r="Z9" s="32" t="str">
        <f>CONCATENATE(ROUND(Z6,2), " - ",ROUND(Z7, 2))</f>
        <v>3.79 - 6.18</v>
      </c>
    </row>
    <row r="10" spans="2:28">
      <c r="K10" t="s">
        <v>169</v>
      </c>
      <c r="L10" s="32" t="str">
        <f>CONCATENATE(ROUND(L7,2), " - ",ROUND(L8, 2))</f>
        <v>3.28 - 6.18</v>
      </c>
      <c r="M10" s="32"/>
      <c r="N10" s="32" t="str">
        <f>CONCATENATE(ROUND(N7,2), " - ",ROUND(N8, 2))</f>
        <v>0 - 36415100</v>
      </c>
      <c r="O10" s="32"/>
    </row>
    <row r="11" spans="2:28">
      <c r="Y11" s="137" t="s">
        <v>874</v>
      </c>
    </row>
    <row r="12" spans="2:28">
      <c r="K12" s="34" t="s">
        <v>170</v>
      </c>
      <c r="Y12" t="s">
        <v>171</v>
      </c>
      <c r="AA12" t="s">
        <v>868</v>
      </c>
      <c r="AB12" t="s">
        <v>187</v>
      </c>
    </row>
    <row r="13" spans="2:28">
      <c r="K13" t="s">
        <v>171</v>
      </c>
      <c r="L13" t="s">
        <v>868</v>
      </c>
      <c r="M13" s="136" t="s">
        <v>187</v>
      </c>
      <c r="P13" s="34"/>
      <c r="Y13" t="s">
        <v>175</v>
      </c>
      <c r="AA13" s="33">
        <f>'Hard Input'!N901/'Hard Input'!N656 - 1</f>
        <v>8.1481481481481488E-2</v>
      </c>
      <c r="AB13" s="405">
        <f>AVERAGE('Hard Input'!N901:'Hard Input'!N656)</f>
        <v>4.1849593495934965</v>
      </c>
    </row>
    <row r="14" spans="2:28">
      <c r="K14" t="s">
        <v>172</v>
      </c>
      <c r="L14" s="33">
        <f>'Hard Input'!N162/'Hard Input'!N7 - 1</f>
        <v>1.139601139601143E-2</v>
      </c>
      <c r="M14" s="405">
        <f>AVERAGE('Hard Input'!N162:'Hard Input'!N7)</f>
        <v>3.5284615384615372</v>
      </c>
      <c r="T14" s="33"/>
      <c r="Y14" t="s">
        <v>176</v>
      </c>
      <c r="AA14" s="33">
        <f>'Hard Input'!N1151/'Hard Input'!N902 - 1</f>
        <v>9.5693779904306275E-2</v>
      </c>
      <c r="AB14" s="405">
        <f>AVERAGE('Hard Input'!N1151:'Hard Input'!N902)</f>
        <v>4.4657999999999971</v>
      </c>
    </row>
    <row r="15" spans="2:28">
      <c r="K15" t="s">
        <v>173</v>
      </c>
      <c r="L15" s="33">
        <f>'Hard Input'!N408/'Hard Input'!N163 - 1</f>
        <v>0.22969187675070035</v>
      </c>
      <c r="M15" s="405">
        <f>AVERAGE('Hard Input'!N408:'Hard Input'!N163)</f>
        <v>3.9773170731707292</v>
      </c>
      <c r="S15" s="33"/>
      <c r="Y15" t="s">
        <v>867</v>
      </c>
      <c r="AA15" s="33">
        <f>'Hard Input'!N1393/'Hard Input'!N1152 - 1</f>
        <v>0.26200873362445409</v>
      </c>
      <c r="AB15" s="405">
        <f>AVERAGE('Hard Input'!N1393:'Hard Input'!N1152)</f>
        <v>5.4848044132231415</v>
      </c>
    </row>
    <row r="16" spans="2:28">
      <c r="K16" t="s">
        <v>174</v>
      </c>
      <c r="L16" s="33">
        <f>'Hard Input'!N655/'Hard Input'!N409 - 1</f>
        <v>-7.3394495412844152E-2</v>
      </c>
      <c r="M16" s="405">
        <f>AVERAGE('Hard Input'!N655:'Hard Input'!N409)</f>
        <v>4.2317408906882612</v>
      </c>
      <c r="S16" s="33"/>
      <c r="Y16" t="s">
        <v>875</v>
      </c>
      <c r="AA16" s="33">
        <f>'Hard Input'!N1539/'Hard Input'!N1152 - 1</f>
        <v>0.12008733624454138</v>
      </c>
      <c r="AB16" s="405">
        <f>AVERAGE('Hard Input'!N1539:'Hard Input'!N1152)</f>
        <v>5.3616821340206213</v>
      </c>
    </row>
    <row r="17" spans="2:27">
      <c r="K17" t="s">
        <v>175</v>
      </c>
      <c r="L17" s="33">
        <f>'Hard Input'!N901/'Hard Input'!N656 - 1</f>
        <v>8.1481481481481488E-2</v>
      </c>
      <c r="M17" s="405">
        <f>AVERAGE('Hard Input'!N901:'Hard Input'!N656)</f>
        <v>4.1849593495934965</v>
      </c>
      <c r="S17" s="33"/>
    </row>
    <row r="18" spans="2:27">
      <c r="K18" t="s">
        <v>176</v>
      </c>
      <c r="L18" s="33">
        <f>'Hard Input'!N1151/'Hard Input'!N902 - 1</f>
        <v>9.5693779904306275E-2</v>
      </c>
      <c r="M18" s="405">
        <f>AVERAGE('Hard Input'!N1151:'Hard Input'!N902)</f>
        <v>4.4657999999999971</v>
      </c>
      <c r="S18" s="33"/>
      <c r="Y18" t="s">
        <v>177</v>
      </c>
    </row>
    <row r="19" spans="2:27">
      <c r="K19" t="s">
        <v>867</v>
      </c>
      <c r="L19" s="33">
        <f>'Hard Input'!N1393/'Hard Input'!N1152 - 1</f>
        <v>0.26200873362445409</v>
      </c>
      <c r="M19" s="405">
        <f>AVERAGE('Hard Input'!N1393:'Hard Input'!N1152)</f>
        <v>5.4848044132231415</v>
      </c>
      <c r="S19" s="33"/>
      <c r="Y19" s="137" t="s">
        <v>876</v>
      </c>
      <c r="AA19" s="33">
        <f>('Hard Input'!N1539/'Hard Input'!N656)^(1/4) - 1</f>
        <v>6.0878347286942969E-2</v>
      </c>
    </row>
    <row r="20" spans="2:27">
      <c r="M20" s="405"/>
    </row>
    <row r="21" spans="2:27">
      <c r="K21" t="s">
        <v>192</v>
      </c>
      <c r="L21" s="33">
        <f>'Hard Input'!N1539/'Hard Input'!N163 - 1</f>
        <v>0.43697478991596639</v>
      </c>
      <c r="M21" s="405"/>
    </row>
    <row r="23" spans="2:27">
      <c r="K23" s="34" t="s">
        <v>177</v>
      </c>
    </row>
    <row r="24" spans="2:27">
      <c r="K24" t="s">
        <v>171</v>
      </c>
    </row>
    <row r="25" spans="2:27">
      <c r="K25">
        <v>2013</v>
      </c>
      <c r="L25">
        <v>2018</v>
      </c>
      <c r="N25" s="33">
        <f>('Hard Input'!N1539/'Hard Input'!N163)^(1/(L25-K25)) - 1</f>
        <v>7.5201421298656701E-2</v>
      </c>
      <c r="O25" s="33"/>
    </row>
    <row r="27" spans="2:27" s="44" customFormat="1"/>
    <row r="28" spans="2:27">
      <c r="B28" s="4" t="s">
        <v>184</v>
      </c>
      <c r="C28" s="3"/>
    </row>
    <row r="30" spans="2:27">
      <c r="C30" s="34" t="s">
        <v>128</v>
      </c>
      <c r="D30" s="34" t="s">
        <v>185</v>
      </c>
      <c r="E30" s="34" t="s">
        <v>186</v>
      </c>
      <c r="H30" t="s">
        <v>187</v>
      </c>
      <c r="I30" s="43">
        <f>AVERAGE(E31:E35)</f>
        <v>2.8730513405890463E-2</v>
      </c>
    </row>
    <row r="31" spans="2:27">
      <c r="B31" s="23">
        <f>'Hard Input'!I7</f>
        <v>41045</v>
      </c>
      <c r="C31" s="42">
        <f>'Hard Input'!N7</f>
        <v>3.51</v>
      </c>
      <c r="D31">
        <f>'Hard Input'!AC8</f>
        <v>0.09</v>
      </c>
      <c r="E31" s="33">
        <f>D31/C31</f>
        <v>2.564102564102564E-2</v>
      </c>
      <c r="H31" t="s">
        <v>188</v>
      </c>
      <c r="I31" s="43">
        <f>MEDIAN(E31:E35)</f>
        <v>2.5210084033613446E-2</v>
      </c>
    </row>
    <row r="32" spans="2:27">
      <c r="B32" s="23">
        <f>'Hard Input'!I163</f>
        <v>41276</v>
      </c>
      <c r="C32" s="42">
        <f>'Hard Input'!N163</f>
        <v>3.57</v>
      </c>
      <c r="D32">
        <f>'Hard Input'!AD8</f>
        <v>0.09</v>
      </c>
      <c r="E32" s="33">
        <f t="shared" ref="E32:E35" si="0">D32/C32</f>
        <v>2.5210084033613446E-2</v>
      </c>
      <c r="H32" t="s">
        <v>189</v>
      </c>
      <c r="I32" s="43">
        <f>MIN(E31:E35)</f>
        <v>1.6055045871559634E-2</v>
      </c>
    </row>
    <row r="33" spans="2:9">
      <c r="B33" s="23">
        <f>'Hard Input'!I409</f>
        <v>41641</v>
      </c>
      <c r="C33" s="42">
        <f>'Hard Input'!N409</f>
        <v>4.3600000000000003</v>
      </c>
      <c r="D33">
        <f>'Hard Input'!AE8</f>
        <v>7.0000000000000007E-2</v>
      </c>
      <c r="E33" s="33">
        <f t="shared" si="0"/>
        <v>1.6055045871559634E-2</v>
      </c>
      <c r="H33" t="s">
        <v>190</v>
      </c>
      <c r="I33" s="43">
        <f>MAX(E31:E35)</f>
        <v>0.06</v>
      </c>
    </row>
    <row r="34" spans="2:9">
      <c r="B34" s="23">
        <f>'Hard Input'!I656</f>
        <v>42006</v>
      </c>
      <c r="C34" s="42">
        <v>1</v>
      </c>
      <c r="D34">
        <f>'Hard Input'!AF8</f>
        <v>0.06</v>
      </c>
      <c r="E34" s="33">
        <f t="shared" si="0"/>
        <v>0.06</v>
      </c>
      <c r="H34" t="s">
        <v>191</v>
      </c>
      <c r="I34" s="33">
        <f>_xlfn.STDEV.P(E31:E35)</f>
        <v>1.6149336367663285E-2</v>
      </c>
    </row>
    <row r="35" spans="2:9">
      <c r="B35" s="23">
        <f>'Hard Input'!I902</f>
        <v>42373</v>
      </c>
      <c r="C35" s="42">
        <f>'Hard Input'!N902</f>
        <v>4.18</v>
      </c>
      <c r="D35">
        <f>'Hard Input'!AG8</f>
        <v>7.0000000000000007E-2</v>
      </c>
      <c r="E35" s="33">
        <f t="shared" si="0"/>
        <v>1.6746411483253593E-2</v>
      </c>
    </row>
    <row r="38" spans="2:9">
      <c r="B38" s="47" t="s">
        <v>193</v>
      </c>
      <c r="C38" s="48">
        <v>2012</v>
      </c>
      <c r="D38" s="48">
        <v>2013</v>
      </c>
      <c r="E38" s="48">
        <v>2014</v>
      </c>
      <c r="F38" s="48">
        <v>2015</v>
      </c>
      <c r="G38" s="48"/>
      <c r="H38" s="48">
        <v>2016</v>
      </c>
    </row>
    <row r="39" spans="2:9">
      <c r="B39" s="47" t="s">
        <v>194</v>
      </c>
      <c r="C39" s="46">
        <f>E31</f>
        <v>2.564102564102564E-2</v>
      </c>
      <c r="D39" s="46">
        <f>E32</f>
        <v>2.5210084033613446E-2</v>
      </c>
      <c r="E39" s="46">
        <f>E33</f>
        <v>1.6055045871559634E-2</v>
      </c>
      <c r="F39" s="46">
        <f>E34</f>
        <v>0.06</v>
      </c>
      <c r="G39" s="46"/>
      <c r="H39" s="46">
        <f>E35</f>
        <v>1.6746411483253593E-2</v>
      </c>
    </row>
    <row r="44" spans="2:9" s="44" customFormat="1"/>
    <row r="46" spans="2:9">
      <c r="B46" s="45" t="s">
        <v>195</v>
      </c>
    </row>
    <row r="48" spans="2:9">
      <c r="B48" s="34" t="s">
        <v>198</v>
      </c>
      <c r="I48" s="34" t="s">
        <v>240</v>
      </c>
    </row>
    <row r="49" spans="2:14">
      <c r="C49" s="47">
        <v>2013</v>
      </c>
      <c r="D49" s="47">
        <f>C49+1</f>
        <v>2014</v>
      </c>
      <c r="E49" s="47">
        <f t="shared" ref="E49:F49" si="1">D49+1</f>
        <v>2015</v>
      </c>
      <c r="F49" s="47">
        <f t="shared" si="1"/>
        <v>2016</v>
      </c>
      <c r="G49" s="47">
        <v>2017</v>
      </c>
      <c r="H49" s="34"/>
      <c r="I49" s="47">
        <v>2013</v>
      </c>
      <c r="J49" s="47">
        <f>I49+1</f>
        <v>2014</v>
      </c>
      <c r="K49" s="47">
        <f t="shared" ref="K49" si="2">J49+1</f>
        <v>2015</v>
      </c>
      <c r="L49" s="47">
        <f t="shared" ref="L49" si="3">K49+1</f>
        <v>2016</v>
      </c>
      <c r="M49" s="47">
        <v>2017</v>
      </c>
      <c r="N49" s="412" t="s">
        <v>187</v>
      </c>
    </row>
    <row r="50" spans="2:14" s="34" customFormat="1">
      <c r="B50" s="34" t="s">
        <v>234</v>
      </c>
      <c r="C50" s="49">
        <f>SUM(C51:C52)</f>
        <v>8264</v>
      </c>
      <c r="D50" s="49">
        <f t="shared" ref="D50:G50" si="4">SUM(D51:D52)</f>
        <v>8288</v>
      </c>
      <c r="E50" s="49">
        <f t="shared" si="4"/>
        <v>8681</v>
      </c>
      <c r="F50" s="49">
        <f t="shared" si="4"/>
        <v>10593</v>
      </c>
      <c r="G50" s="49">
        <f t="shared" si="4"/>
        <v>9570</v>
      </c>
      <c r="I50" s="49">
        <f>I51</f>
        <v>8328</v>
      </c>
      <c r="J50" s="49">
        <f t="shared" ref="J50:M50" si="5">J51</f>
        <v>8229</v>
      </c>
      <c r="K50" s="49">
        <f t="shared" si="5"/>
        <v>8396</v>
      </c>
      <c r="L50" s="49">
        <f t="shared" si="5"/>
        <v>8932</v>
      </c>
      <c r="M50" s="49">
        <f t="shared" si="5"/>
        <v>9329</v>
      </c>
    </row>
    <row r="51" spans="2:14">
      <c r="B51" t="s">
        <v>238</v>
      </c>
      <c r="C51" s="20">
        <f>'Hard Input (2017)'!B5</f>
        <v>8328</v>
      </c>
      <c r="D51" s="20">
        <f>'Hard Input (2017)'!C5</f>
        <v>8229</v>
      </c>
      <c r="E51" s="20">
        <f>'Hard Input (2017)'!D5</f>
        <v>8396</v>
      </c>
      <c r="F51" s="20">
        <f>'Hard Input (2017)'!E5</f>
        <v>8932</v>
      </c>
      <c r="G51" s="20">
        <f>'Hard Input (2017)'!F5</f>
        <v>9329</v>
      </c>
      <c r="I51" s="20">
        <f>C51</f>
        <v>8328</v>
      </c>
      <c r="J51" s="20">
        <f t="shared" ref="J51:M51" si="6">D51</f>
        <v>8229</v>
      </c>
      <c r="K51" s="20">
        <f t="shared" si="6"/>
        <v>8396</v>
      </c>
      <c r="L51" s="20">
        <f t="shared" si="6"/>
        <v>8932</v>
      </c>
      <c r="M51" s="20">
        <f t="shared" si="6"/>
        <v>9329</v>
      </c>
    </row>
    <row r="52" spans="2:14">
      <c r="B52" t="s">
        <v>233</v>
      </c>
      <c r="C52" s="20">
        <f>SUM('Hard Input (2017)'!B27:B29)</f>
        <v>-64</v>
      </c>
      <c r="D52" s="20">
        <f>SUM('Hard Input (2017)'!C27:C29)</f>
        <v>59</v>
      </c>
      <c r="E52" s="20">
        <f>SUM('Hard Input (2017)'!D27:D29)</f>
        <v>285</v>
      </c>
      <c r="F52" s="20">
        <f>SUM('Hard Input (2017)'!E27:E29)</f>
        <v>1661</v>
      </c>
      <c r="G52" s="20">
        <f>SUM('Hard Input (2017)'!F27:F29)</f>
        <v>241</v>
      </c>
    </row>
    <row r="53" spans="2:14">
      <c r="B53" t="s">
        <v>199</v>
      </c>
      <c r="C53" s="20">
        <f>-'Hard Input (2017)'!B9</f>
        <v>-4975</v>
      </c>
      <c r="D53" s="20">
        <f>-'Hard Input (2017)'!C9</f>
        <v>-5216</v>
      </c>
      <c r="E53" s="20">
        <f>-'Hard Input (2017)'!D9</f>
        <v>-5669</v>
      </c>
      <c r="F53" s="20">
        <f>-'Hard Input (2017)'!E9</f>
        <v>-5648</v>
      </c>
      <c r="G53" s="20">
        <f>-'Hard Input (2017)'!F9</f>
        <v>-6196</v>
      </c>
      <c r="I53" s="20">
        <f>C53</f>
        <v>-4975</v>
      </c>
      <c r="J53" s="20">
        <f t="shared" ref="J53:M53" si="7">D53</f>
        <v>-5216</v>
      </c>
      <c r="K53" s="20">
        <f t="shared" si="7"/>
        <v>-5669</v>
      </c>
      <c r="L53" s="20">
        <f t="shared" si="7"/>
        <v>-5648</v>
      </c>
      <c r="M53" s="20">
        <f t="shared" si="7"/>
        <v>-6196</v>
      </c>
    </row>
    <row r="54" spans="2:14" s="34" customFormat="1">
      <c r="B54" s="34" t="s">
        <v>200</v>
      </c>
      <c r="C54" s="49">
        <f>SUM(C51:C53)</f>
        <v>3289</v>
      </c>
      <c r="D54" s="49">
        <f t="shared" ref="D54:G54" si="8">SUM(D51:D53)</f>
        <v>3072</v>
      </c>
      <c r="E54" s="49">
        <f t="shared" si="8"/>
        <v>3012</v>
      </c>
      <c r="F54" s="49">
        <f t="shared" si="8"/>
        <v>4945</v>
      </c>
      <c r="G54" s="49">
        <f t="shared" si="8"/>
        <v>3374</v>
      </c>
      <c r="I54" s="49">
        <f>SUM(I51:I53)</f>
        <v>3353</v>
      </c>
      <c r="J54" s="49">
        <f t="shared" ref="J54" si="9">SUM(J51:J53)</f>
        <v>3013</v>
      </c>
      <c r="K54" s="49">
        <f t="shared" ref="K54" si="10">SUM(K51:K53)</f>
        <v>2727</v>
      </c>
      <c r="L54" s="49">
        <f t="shared" ref="L54" si="11">SUM(L51:L53)</f>
        <v>3284</v>
      </c>
      <c r="M54" s="49">
        <f t="shared" ref="M54" si="12">SUM(M51:M53)</f>
        <v>3133</v>
      </c>
    </row>
    <row r="55" spans="2:14">
      <c r="B55" t="s">
        <v>202</v>
      </c>
      <c r="C55" s="20">
        <f>-'Hard Input (2017)'!B18</f>
        <v>-845</v>
      </c>
      <c r="D55" s="20">
        <f>-'Hard Input (2017)'!C18</f>
        <v>-758</v>
      </c>
      <c r="E55" s="20">
        <f>-'Hard Input (2017)'!D18</f>
        <v>-747</v>
      </c>
      <c r="F55" s="20">
        <f>-'Hard Input (2017)'!E18</f>
        <v>-981</v>
      </c>
      <c r="G55" s="20">
        <f>-'Hard Input (2017)'!F18</f>
        <v>-1130</v>
      </c>
      <c r="I55" s="20">
        <f>C55</f>
        <v>-845</v>
      </c>
      <c r="J55" s="20">
        <f t="shared" ref="J55:M56" si="13">D55</f>
        <v>-758</v>
      </c>
      <c r="K55" s="20">
        <f t="shared" si="13"/>
        <v>-747</v>
      </c>
      <c r="L55" s="20">
        <f t="shared" si="13"/>
        <v>-981</v>
      </c>
      <c r="M55" s="20">
        <f t="shared" si="13"/>
        <v>-1130</v>
      </c>
    </row>
    <row r="56" spans="2:14">
      <c r="B56" t="s">
        <v>201</v>
      </c>
      <c r="C56" s="142" t="str">
        <f>'Hard Input (2017)'!B22</f>
        <v>-</v>
      </c>
      <c r="D56" s="142" t="str">
        <f>'Hard Input (2017)'!C22</f>
        <v>-</v>
      </c>
      <c r="E56" s="142" t="str">
        <f>'Hard Input (2017)'!D22</f>
        <v>-</v>
      </c>
      <c r="F56" s="142" t="str">
        <f>'Hard Input (2017)'!E22</f>
        <v>-</v>
      </c>
      <c r="G56" s="142">
        <f>-'Hard Input (2017)'!F22</f>
        <v>192</v>
      </c>
      <c r="I56" s="142" t="str">
        <f>C56</f>
        <v>-</v>
      </c>
      <c r="J56" s="142" t="str">
        <f t="shared" si="13"/>
        <v>-</v>
      </c>
      <c r="K56" s="142" t="str">
        <f t="shared" si="13"/>
        <v>-</v>
      </c>
      <c r="L56" s="142" t="str">
        <f t="shared" si="13"/>
        <v>-</v>
      </c>
      <c r="M56" s="142">
        <f t="shared" si="13"/>
        <v>192</v>
      </c>
    </row>
    <row r="57" spans="2:14" s="34" customFormat="1">
      <c r="B57" s="34" t="s">
        <v>203</v>
      </c>
      <c r="C57" s="49">
        <f>SUM(C54:C56)</f>
        <v>2444</v>
      </c>
      <c r="D57" s="49">
        <f t="shared" ref="D57:G57" si="14">SUM(D54:D56)</f>
        <v>2314</v>
      </c>
      <c r="E57" s="49">
        <f t="shared" si="14"/>
        <v>2265</v>
      </c>
      <c r="F57" s="49">
        <f t="shared" si="14"/>
        <v>3964</v>
      </c>
      <c r="G57" s="49">
        <f t="shared" si="14"/>
        <v>2436</v>
      </c>
      <c r="I57" s="49">
        <f>SUM(I54:I56)</f>
        <v>2508</v>
      </c>
      <c r="J57" s="49">
        <f t="shared" ref="J57" si="15">SUM(J54:J56)</f>
        <v>2255</v>
      </c>
      <c r="K57" s="49">
        <f t="shared" ref="K57" si="16">SUM(K54:K56)</f>
        <v>1980</v>
      </c>
      <c r="L57" s="49">
        <f t="shared" ref="L57" si="17">SUM(L54:L56)</f>
        <v>2303</v>
      </c>
      <c r="M57" s="49">
        <f t="shared" ref="M57" si="18">SUM(M54:M56)</f>
        <v>2195</v>
      </c>
    </row>
    <row r="58" spans="2:14" hidden="1">
      <c r="B58" t="s">
        <v>204</v>
      </c>
      <c r="I58" s="136"/>
      <c r="J58" s="136"/>
      <c r="K58" s="136"/>
      <c r="L58" s="136"/>
    </row>
    <row r="59" spans="2:14" hidden="1">
      <c r="B59" t="s">
        <v>205</v>
      </c>
      <c r="I59" s="136"/>
      <c r="J59" s="136"/>
      <c r="K59" s="136"/>
      <c r="L59" s="136"/>
    </row>
    <row r="60" spans="2:14" s="35" customFormat="1">
      <c r="B60" s="35" t="s">
        <v>63</v>
      </c>
      <c r="C60" s="50">
        <f>-'Hard Input (2017)'!B11</f>
        <v>-478</v>
      </c>
      <c r="D60" s="50">
        <f>-'Hard Input (2017)'!C11</f>
        <v>-529</v>
      </c>
      <c r="E60" s="50">
        <f>-'Hard Input (2017)'!D11</f>
        <v>-588</v>
      </c>
      <c r="F60" s="50">
        <f>-'Hard Input (2017)'!E11</f>
        <v>-681</v>
      </c>
      <c r="G60" s="50">
        <f>-'Hard Input (2017)'!F10</f>
        <v>-940</v>
      </c>
      <c r="I60" s="50">
        <f>C60</f>
        <v>-478</v>
      </c>
      <c r="J60" s="50">
        <f t="shared" ref="J60:M69" si="19">D60</f>
        <v>-529</v>
      </c>
      <c r="K60" s="50">
        <f t="shared" si="19"/>
        <v>-588</v>
      </c>
      <c r="L60" s="50">
        <f t="shared" si="19"/>
        <v>-681</v>
      </c>
      <c r="M60" s="50">
        <f t="shared" si="19"/>
        <v>-940</v>
      </c>
    </row>
    <row r="61" spans="2:14" s="35" customFormat="1">
      <c r="B61" s="35" t="s">
        <v>207</v>
      </c>
      <c r="C61" s="50">
        <f>-'Hard Input (2017)'!B12</f>
        <v>-75</v>
      </c>
      <c r="D61" s="50">
        <f>-'Hard Input (2017)'!C12</f>
        <v>-79</v>
      </c>
      <c r="E61" s="50">
        <f>-'Hard Input (2017)'!D12</f>
        <v>-96</v>
      </c>
      <c r="F61" s="50">
        <f>-'Hard Input (2017)'!E12</f>
        <v>-120</v>
      </c>
      <c r="G61" s="50">
        <v>0</v>
      </c>
      <c r="I61" s="50">
        <f t="shared" ref="I61:I69" si="20">C61</f>
        <v>-75</v>
      </c>
      <c r="J61" s="50">
        <f t="shared" si="19"/>
        <v>-79</v>
      </c>
      <c r="K61" s="50">
        <f t="shared" si="19"/>
        <v>-96</v>
      </c>
      <c r="L61" s="50">
        <f t="shared" si="19"/>
        <v>-120</v>
      </c>
      <c r="M61" s="50">
        <f t="shared" si="19"/>
        <v>0</v>
      </c>
    </row>
    <row r="62" spans="2:14" s="34" customFormat="1">
      <c r="B62" s="34" t="s">
        <v>208</v>
      </c>
      <c r="C62" s="49">
        <f>SUM(C57:C61)</f>
        <v>1891</v>
      </c>
      <c r="D62" s="49">
        <f t="shared" ref="D62:G62" si="21">SUM(D57:D61)</f>
        <v>1706</v>
      </c>
      <c r="E62" s="49">
        <f t="shared" si="21"/>
        <v>1581</v>
      </c>
      <c r="F62" s="49">
        <f t="shared" si="21"/>
        <v>3163</v>
      </c>
      <c r="G62" s="49">
        <f t="shared" si="21"/>
        <v>1496</v>
      </c>
      <c r="I62" s="49">
        <f>SUM(I57:I61)</f>
        <v>1955</v>
      </c>
      <c r="J62" s="49">
        <f t="shared" ref="J62" si="22">SUM(J57:J61)</f>
        <v>1647</v>
      </c>
      <c r="K62" s="49">
        <f t="shared" ref="K62" si="23">SUM(K57:K61)</f>
        <v>1296</v>
      </c>
      <c r="L62" s="49">
        <f t="shared" ref="L62" si="24">SUM(L57:L61)</f>
        <v>1502</v>
      </c>
      <c r="M62" s="49">
        <f t="shared" ref="M62" si="25">SUM(M57:M61)</f>
        <v>1255</v>
      </c>
    </row>
    <row r="63" spans="2:14" s="137" customFormat="1">
      <c r="B63" s="35" t="s">
        <v>472</v>
      </c>
      <c r="C63" s="50">
        <f>-'Hard Input (2017)'!B25</f>
        <v>-78</v>
      </c>
      <c r="D63" s="50">
        <f>-'Hard Input (2017)'!C25</f>
        <v>-148</v>
      </c>
      <c r="E63" s="50">
        <f>-'Hard Input (2017)'!D25</f>
        <v>-14</v>
      </c>
      <c r="F63" s="50">
        <f>-'Hard Input (2017)'!E25</f>
        <v>20</v>
      </c>
      <c r="G63" s="50">
        <f>-'Hard Input (2017)'!F25</f>
        <v>-63</v>
      </c>
      <c r="I63" s="50">
        <f t="shared" si="20"/>
        <v>-78</v>
      </c>
      <c r="J63" s="50">
        <f t="shared" si="19"/>
        <v>-148</v>
      </c>
      <c r="K63" s="50">
        <f t="shared" si="19"/>
        <v>-14</v>
      </c>
      <c r="L63" s="50">
        <f t="shared" si="19"/>
        <v>20</v>
      </c>
      <c r="M63" s="50">
        <f t="shared" si="19"/>
        <v>-63</v>
      </c>
    </row>
    <row r="64" spans="2:14">
      <c r="B64" s="35" t="s">
        <v>206</v>
      </c>
      <c r="C64">
        <f>-'Hard Input (2017)'!B30</f>
        <v>-34</v>
      </c>
      <c r="D64" s="136">
        <f>-'Hard Input (2017)'!C30</f>
        <v>-35</v>
      </c>
      <c r="E64" s="136">
        <f>-'Hard Input (2017)'!D30</f>
        <v>-36</v>
      </c>
      <c r="F64" s="136">
        <f>-'Hard Input (2017)'!E30</f>
        <v>-92</v>
      </c>
      <c r="G64" s="136">
        <f>-'Hard Input (2017)'!F30</f>
        <v>-115</v>
      </c>
      <c r="I64" s="136">
        <f t="shared" si="20"/>
        <v>-34</v>
      </c>
      <c r="J64" s="136">
        <f t="shared" si="19"/>
        <v>-35</v>
      </c>
      <c r="K64" s="136">
        <f t="shared" si="19"/>
        <v>-36</v>
      </c>
      <c r="L64" s="136">
        <f t="shared" si="19"/>
        <v>-92</v>
      </c>
      <c r="M64" s="136">
        <f t="shared" si="19"/>
        <v>-115</v>
      </c>
    </row>
    <row r="65" spans="2:45">
      <c r="B65" s="34" t="s">
        <v>209</v>
      </c>
      <c r="C65" s="49">
        <f>SUM(C62:C64)</f>
        <v>1779</v>
      </c>
      <c r="D65" s="49">
        <f t="shared" ref="D65:G65" si="26">SUM(D62:D64)</f>
        <v>1523</v>
      </c>
      <c r="E65" s="49">
        <f t="shared" si="26"/>
        <v>1531</v>
      </c>
      <c r="F65" s="49">
        <f t="shared" si="26"/>
        <v>3091</v>
      </c>
      <c r="G65" s="49">
        <f t="shared" si="26"/>
        <v>1318</v>
      </c>
      <c r="I65" s="49">
        <f>SUM(I62:I64)</f>
        <v>1843</v>
      </c>
      <c r="J65" s="49">
        <f t="shared" ref="J65" si="27">SUM(J62:J64)</f>
        <v>1464</v>
      </c>
      <c r="K65" s="49">
        <f t="shared" ref="K65" si="28">SUM(K62:K64)</f>
        <v>1246</v>
      </c>
      <c r="L65" s="49">
        <f t="shared" ref="L65" si="29">SUM(L62:L64)</f>
        <v>1430</v>
      </c>
      <c r="M65" s="49">
        <f t="shared" ref="M65" si="30">SUM(M62:M64)</f>
        <v>1077</v>
      </c>
    </row>
    <row r="66" spans="2:45">
      <c r="B66" s="35" t="s">
        <v>75</v>
      </c>
      <c r="C66">
        <f>-'Hard Input (2017)'!B38</f>
        <v>-182</v>
      </c>
      <c r="D66" s="136">
        <f>-'Hard Input (2017)'!C38</f>
        <v>-384</v>
      </c>
      <c r="E66" s="136">
        <f>-'Hard Input (2017)'!D38</f>
        <v>-287</v>
      </c>
      <c r="F66" s="136">
        <f>-'Hard Input (2017)'!E38</f>
        <v>-290</v>
      </c>
      <c r="G66" s="136">
        <f>-'Hard Input (2017)'!F38</f>
        <v>-247</v>
      </c>
      <c r="I66" s="136">
        <f t="shared" si="20"/>
        <v>-182</v>
      </c>
      <c r="J66" s="136">
        <f t="shared" si="19"/>
        <v>-384</v>
      </c>
      <c r="K66" s="136">
        <f t="shared" si="19"/>
        <v>-287</v>
      </c>
      <c r="L66" s="136">
        <f t="shared" si="19"/>
        <v>-290</v>
      </c>
      <c r="M66" s="136">
        <f t="shared" si="19"/>
        <v>-247</v>
      </c>
    </row>
    <row r="67" spans="2:45">
      <c r="B67" s="35" t="s">
        <v>231</v>
      </c>
      <c r="C67">
        <f>'Hard Input (2017)'!B44</f>
        <v>-13</v>
      </c>
      <c r="D67" s="136" t="str">
        <f>'Hard Input (2017)'!C44</f>
        <v>-</v>
      </c>
      <c r="E67" s="136" t="str">
        <f>'Hard Input (2017)'!D44</f>
        <v>-</v>
      </c>
      <c r="F67" s="136" t="str">
        <f>'Hard Input (2017)'!E44</f>
        <v>-</v>
      </c>
      <c r="G67" s="136" t="str">
        <f>'Hard Input (2017)'!F44</f>
        <v>-</v>
      </c>
      <c r="I67" s="136">
        <f t="shared" si="20"/>
        <v>-13</v>
      </c>
      <c r="J67" s="136" t="str">
        <f t="shared" si="19"/>
        <v>-</v>
      </c>
      <c r="K67" s="136" t="str">
        <f t="shared" si="19"/>
        <v>-</v>
      </c>
      <c r="L67" s="136" t="str">
        <f t="shared" si="19"/>
        <v>-</v>
      </c>
      <c r="M67" s="136" t="str">
        <f t="shared" si="19"/>
        <v>-</v>
      </c>
    </row>
    <row r="68" spans="2:45" s="34" customFormat="1">
      <c r="B68" s="34" t="s">
        <v>210</v>
      </c>
      <c r="C68" s="49">
        <f>SUM(C65:C67)</f>
        <v>1584</v>
      </c>
      <c r="D68" s="49">
        <f t="shared" ref="D68:G68" si="31">SUM(D65:D67)</f>
        <v>1139</v>
      </c>
      <c r="E68" s="49">
        <f t="shared" si="31"/>
        <v>1244</v>
      </c>
      <c r="F68" s="49">
        <f t="shared" si="31"/>
        <v>2801</v>
      </c>
      <c r="G68" s="49">
        <f t="shared" si="31"/>
        <v>1071</v>
      </c>
      <c r="I68" s="49">
        <f>SUM(I65:I67)</f>
        <v>1648</v>
      </c>
      <c r="J68" s="49">
        <f t="shared" ref="J68" si="32">SUM(J65:J67)</f>
        <v>1080</v>
      </c>
      <c r="K68" s="49">
        <f t="shared" ref="K68" si="33">SUM(K65:K67)</f>
        <v>959</v>
      </c>
      <c r="L68" s="49">
        <f t="shared" ref="L68" si="34">SUM(L65:L67)</f>
        <v>1140</v>
      </c>
      <c r="M68" s="49">
        <f t="shared" ref="M68" si="35">SUM(M65:M67)</f>
        <v>830</v>
      </c>
    </row>
    <row r="69" spans="2:45" s="35" customFormat="1">
      <c r="B69" s="35" t="s">
        <v>44</v>
      </c>
      <c r="C69" s="50">
        <f>-'Hard Input (2017)'!B47</f>
        <v>19</v>
      </c>
      <c r="D69" s="50">
        <f>-'Hard Input (2017)'!C47</f>
        <v>48</v>
      </c>
      <c r="E69" s="50">
        <f>-'Hard Input (2017)'!D47</f>
        <v>15</v>
      </c>
      <c r="F69" s="50">
        <f>-'Hard Input (2017)'!E47</f>
        <v>79</v>
      </c>
      <c r="G69" s="50">
        <f>-'Hard Input (2017)'!F47</f>
        <v>89</v>
      </c>
      <c r="I69" s="50">
        <f t="shared" si="20"/>
        <v>19</v>
      </c>
      <c r="J69" s="50">
        <f t="shared" si="19"/>
        <v>48</v>
      </c>
      <c r="K69" s="50">
        <f t="shared" si="19"/>
        <v>15</v>
      </c>
      <c r="L69" s="50">
        <f t="shared" si="19"/>
        <v>79</v>
      </c>
      <c r="M69" s="50">
        <f t="shared" si="19"/>
        <v>89</v>
      </c>
    </row>
    <row r="70" spans="2:45" s="34" customFormat="1">
      <c r="B70" s="34" t="s">
        <v>232</v>
      </c>
      <c r="C70" s="49">
        <f>SUM(C68:C69)</f>
        <v>1603</v>
      </c>
      <c r="D70" s="49">
        <f t="shared" ref="D70:G70" si="36">SUM(D68:D69)</f>
        <v>1187</v>
      </c>
      <c r="E70" s="49">
        <f t="shared" si="36"/>
        <v>1259</v>
      </c>
      <c r="F70" s="49">
        <f t="shared" si="36"/>
        <v>2880</v>
      </c>
      <c r="G70" s="49">
        <f t="shared" si="36"/>
        <v>1160</v>
      </c>
      <c r="I70" s="49">
        <f>SUM(I68:I69)</f>
        <v>1667</v>
      </c>
      <c r="J70" s="49">
        <f t="shared" ref="J70" si="37">SUM(J68:J69)</f>
        <v>1128</v>
      </c>
      <c r="K70" s="49">
        <f t="shared" ref="K70" si="38">SUM(K68:K69)</f>
        <v>974</v>
      </c>
      <c r="L70" s="49">
        <f t="shared" ref="L70" si="39">SUM(L68:L69)</f>
        <v>1219</v>
      </c>
      <c r="M70" s="49">
        <f t="shared" ref="M70" si="40">SUM(M68:M69)</f>
        <v>919</v>
      </c>
    </row>
    <row r="71" spans="2:45" s="34" customFormat="1">
      <c r="C71" s="49"/>
      <c r="D71" s="49"/>
      <c r="E71" s="49"/>
      <c r="F71" s="49"/>
      <c r="G71" s="49"/>
      <c r="M71" s="137"/>
    </row>
    <row r="72" spans="2:45">
      <c r="B72" s="34" t="s">
        <v>221</v>
      </c>
      <c r="C72" s="49">
        <f>SUM(C53,C55,C56)</f>
        <v>-5820</v>
      </c>
      <c r="D72" s="49">
        <f t="shared" ref="D72:G72" si="41">SUM(D53,D55,D56)</f>
        <v>-5974</v>
      </c>
      <c r="E72" s="49">
        <f t="shared" si="41"/>
        <v>-6416</v>
      </c>
      <c r="F72" s="49">
        <f t="shared" si="41"/>
        <v>-6629</v>
      </c>
      <c r="G72" s="49">
        <f t="shared" si="41"/>
        <v>-7134</v>
      </c>
      <c r="I72" s="49">
        <f>SUM(I53,I55,I56)</f>
        <v>-5820</v>
      </c>
      <c r="J72" s="49">
        <f t="shared" ref="J72:M72" si="42">SUM(J53,J55,J56)</f>
        <v>-5974</v>
      </c>
      <c r="K72" s="49">
        <f t="shared" si="42"/>
        <v>-6416</v>
      </c>
      <c r="L72" s="49">
        <f t="shared" si="42"/>
        <v>-6629</v>
      </c>
      <c r="M72" s="49">
        <f t="shared" si="42"/>
        <v>-7134</v>
      </c>
      <c r="N72" s="34"/>
      <c r="O72" s="34"/>
      <c r="P72" s="34"/>
      <c r="Q72" s="34"/>
      <c r="R72" s="34"/>
      <c r="S72" s="34"/>
      <c r="T72" s="34"/>
    </row>
    <row r="73" spans="2:45" s="73" customFormat="1">
      <c r="B73" s="71"/>
      <c r="C73" s="72"/>
      <c r="D73" s="72"/>
      <c r="E73" s="72"/>
      <c r="F73" s="72"/>
      <c r="G73" s="72"/>
      <c r="I73" s="72"/>
      <c r="J73" s="72"/>
      <c r="K73" s="72"/>
      <c r="L73" s="72"/>
      <c r="M73" s="72"/>
      <c r="N73" s="71"/>
      <c r="O73" s="71"/>
      <c r="P73" s="71"/>
      <c r="Q73" s="71"/>
      <c r="R73" s="71"/>
      <c r="S73" s="71"/>
      <c r="T73" s="71"/>
    </row>
    <row r="74" spans="2:45">
      <c r="B74" s="34" t="s">
        <v>234</v>
      </c>
      <c r="C74" s="49">
        <f t="shared" ref="C74:G76" si="43">C50</f>
        <v>8264</v>
      </c>
      <c r="D74" s="49">
        <f t="shared" si="43"/>
        <v>8288</v>
      </c>
      <c r="E74" s="49">
        <f t="shared" si="43"/>
        <v>8681</v>
      </c>
      <c r="F74" s="49">
        <f t="shared" si="43"/>
        <v>10593</v>
      </c>
      <c r="G74" s="49">
        <f t="shared" si="43"/>
        <v>9570</v>
      </c>
      <c r="I74" s="49">
        <f t="shared" ref="I74:M76" si="44">I50</f>
        <v>8328</v>
      </c>
      <c r="J74" s="49">
        <f t="shared" si="44"/>
        <v>8229</v>
      </c>
      <c r="K74" s="49">
        <f t="shared" si="44"/>
        <v>8396</v>
      </c>
      <c r="L74" s="49">
        <f t="shared" si="44"/>
        <v>8932</v>
      </c>
      <c r="M74" s="49">
        <f t="shared" si="44"/>
        <v>9329</v>
      </c>
      <c r="N74" s="34"/>
      <c r="O74" s="34"/>
      <c r="P74" s="34"/>
      <c r="Q74" s="34"/>
      <c r="R74" s="34"/>
      <c r="S74" s="34"/>
      <c r="T74" s="34"/>
    </row>
    <row r="75" spans="2:45" s="35" customFormat="1">
      <c r="B75" s="35" t="s">
        <v>217</v>
      </c>
      <c r="C75" s="50">
        <f t="shared" si="43"/>
        <v>8328</v>
      </c>
      <c r="D75" s="50">
        <f t="shared" si="43"/>
        <v>8229</v>
      </c>
      <c r="E75" s="50">
        <f t="shared" si="43"/>
        <v>8396</v>
      </c>
      <c r="F75" s="50">
        <f t="shared" si="43"/>
        <v>8932</v>
      </c>
      <c r="G75" s="50">
        <f t="shared" si="43"/>
        <v>9329</v>
      </c>
      <c r="I75" s="50">
        <f t="shared" si="44"/>
        <v>8328</v>
      </c>
      <c r="J75" s="50">
        <f t="shared" si="44"/>
        <v>8229</v>
      </c>
      <c r="K75" s="50">
        <f t="shared" si="44"/>
        <v>8396</v>
      </c>
      <c r="L75" s="50">
        <f t="shared" si="44"/>
        <v>8932</v>
      </c>
      <c r="M75" s="50">
        <f t="shared" si="44"/>
        <v>9329</v>
      </c>
      <c r="AO75" s="137">
        <v>2013</v>
      </c>
      <c r="AP75" s="137">
        <v>2014</v>
      </c>
      <c r="AQ75" s="137">
        <v>2015</v>
      </c>
      <c r="AR75" s="137">
        <v>2016</v>
      </c>
      <c r="AS75" s="137">
        <v>2017</v>
      </c>
    </row>
    <row r="76" spans="2:45" s="35" customFormat="1">
      <c r="B76" s="35" t="s">
        <v>233</v>
      </c>
      <c r="C76" s="50">
        <f t="shared" si="43"/>
        <v>-64</v>
      </c>
      <c r="D76" s="50">
        <f t="shared" si="43"/>
        <v>59</v>
      </c>
      <c r="E76" s="50">
        <f t="shared" si="43"/>
        <v>285</v>
      </c>
      <c r="F76" s="50">
        <f t="shared" si="43"/>
        <v>1661</v>
      </c>
      <c r="G76" s="50">
        <f t="shared" si="43"/>
        <v>241</v>
      </c>
      <c r="I76" s="50">
        <f t="shared" si="44"/>
        <v>0</v>
      </c>
      <c r="J76" s="50">
        <f t="shared" si="44"/>
        <v>0</v>
      </c>
      <c r="K76" s="50">
        <f t="shared" si="44"/>
        <v>0</v>
      </c>
      <c r="L76" s="50">
        <f t="shared" si="44"/>
        <v>0</v>
      </c>
      <c r="M76" s="50">
        <f t="shared" si="44"/>
        <v>0</v>
      </c>
      <c r="AF76" s="137"/>
      <c r="AN76" s="35" t="s">
        <v>308</v>
      </c>
      <c r="AO76" s="50">
        <f>-I53</f>
        <v>4975</v>
      </c>
      <c r="AP76" s="50">
        <f t="shared" ref="AP76:AS76" si="45">-J53</f>
        <v>5216</v>
      </c>
      <c r="AQ76" s="50">
        <f t="shared" si="45"/>
        <v>5669</v>
      </c>
      <c r="AR76" s="50">
        <f t="shared" si="45"/>
        <v>5648</v>
      </c>
      <c r="AS76" s="50">
        <f t="shared" si="45"/>
        <v>6196</v>
      </c>
    </row>
    <row r="77" spans="2:45" s="35" customFormat="1">
      <c r="B77" s="34" t="s">
        <v>235</v>
      </c>
      <c r="C77" s="70">
        <f>C76/C74</f>
        <v>-7.7444336882865443E-3</v>
      </c>
      <c r="D77" s="70">
        <f t="shared" ref="D77:F77" si="46">D76/D74</f>
        <v>7.1187258687258684E-3</v>
      </c>
      <c r="E77" s="70">
        <f t="shared" si="46"/>
        <v>3.2830319087662714E-2</v>
      </c>
      <c r="F77" s="70">
        <f t="shared" si="46"/>
        <v>0.15680166147455868</v>
      </c>
      <c r="G77" s="70">
        <f t="shared" ref="G77" si="47">G76/G74</f>
        <v>2.5182863113897596E-2</v>
      </c>
      <c r="I77" s="70">
        <f>I76/I74</f>
        <v>0</v>
      </c>
      <c r="J77" s="70">
        <f t="shared" ref="J77" si="48">J76/J74</f>
        <v>0</v>
      </c>
      <c r="K77" s="70">
        <f t="shared" ref="K77" si="49">K76/K74</f>
        <v>0</v>
      </c>
      <c r="L77" s="70">
        <f t="shared" ref="L77:M77" si="50">L76/L74</f>
        <v>0</v>
      </c>
      <c r="M77" s="70">
        <f t="shared" si="50"/>
        <v>0</v>
      </c>
      <c r="AN77" s="35" t="s">
        <v>309</v>
      </c>
      <c r="AO77" s="50">
        <f>-I55</f>
        <v>845</v>
      </c>
      <c r="AP77" s="50">
        <f t="shared" ref="AP77:AS77" si="51">-J55</f>
        <v>758</v>
      </c>
      <c r="AQ77" s="50">
        <f t="shared" si="51"/>
        <v>747</v>
      </c>
      <c r="AR77" s="50">
        <f t="shared" si="51"/>
        <v>981</v>
      </c>
      <c r="AS77" s="50">
        <f t="shared" si="51"/>
        <v>1130</v>
      </c>
    </row>
    <row r="78" spans="2:45" s="35" customFormat="1">
      <c r="C78" s="50"/>
      <c r="D78" s="50"/>
      <c r="E78" s="50"/>
      <c r="F78" s="50"/>
      <c r="G78" s="50"/>
      <c r="I78" s="50"/>
      <c r="J78" s="50"/>
      <c r="K78" s="50"/>
      <c r="L78" s="50"/>
      <c r="M78" s="50"/>
      <c r="AN78" s="35" t="s">
        <v>878</v>
      </c>
      <c r="AO78" s="50">
        <f>SUM(AO76:AO77)</f>
        <v>5820</v>
      </c>
      <c r="AP78" s="50">
        <f t="shared" ref="AP78:AS78" si="52">SUM(AP76:AP77)</f>
        <v>5974</v>
      </c>
      <c r="AQ78" s="50">
        <f t="shared" si="52"/>
        <v>6416</v>
      </c>
      <c r="AR78" s="50">
        <f t="shared" si="52"/>
        <v>6629</v>
      </c>
      <c r="AS78" s="50">
        <f t="shared" si="52"/>
        <v>7326</v>
      </c>
    </row>
    <row r="79" spans="2:45">
      <c r="B79" s="34" t="s">
        <v>239</v>
      </c>
      <c r="H79" s="135"/>
      <c r="N79" s="135" t="s">
        <v>187</v>
      </c>
      <c r="Q79" s="34"/>
      <c r="R79" s="34"/>
      <c r="S79" s="34"/>
      <c r="T79" s="34"/>
      <c r="AN79" s="35" t="s">
        <v>203</v>
      </c>
      <c r="AO79" s="20">
        <f>I57</f>
        <v>2508</v>
      </c>
      <c r="AP79" s="20">
        <f t="shared" ref="AP79:AS79" si="53">J57</f>
        <v>2255</v>
      </c>
      <c r="AQ79" s="20">
        <f t="shared" si="53"/>
        <v>1980</v>
      </c>
      <c r="AR79" s="20">
        <f t="shared" si="53"/>
        <v>2303</v>
      </c>
      <c r="AS79" s="20">
        <f t="shared" si="53"/>
        <v>2195</v>
      </c>
    </row>
    <row r="80" spans="2:45" s="35" customFormat="1">
      <c r="B80" t="s">
        <v>211</v>
      </c>
      <c r="C80" s="33">
        <f>C54/C50</f>
        <v>0.39799128751210067</v>
      </c>
      <c r="D80" s="33">
        <f>D54/D50</f>
        <v>0.37065637065637064</v>
      </c>
      <c r="E80" s="33">
        <f>E54/E50</f>
        <v>0.34696463541066697</v>
      </c>
      <c r="F80" s="33">
        <f>F54/F50</f>
        <v>0.46681770980836401</v>
      </c>
      <c r="G80" s="33">
        <f>G54/G50</f>
        <v>0.35256008359456636</v>
      </c>
      <c r="H80" s="43"/>
      <c r="I80" s="33">
        <f>I54/I50</f>
        <v>0.40261767531219983</v>
      </c>
      <c r="J80" s="33">
        <f>J54/J50</f>
        <v>0.36614412443796329</v>
      </c>
      <c r="K80" s="33">
        <f>K54/K50</f>
        <v>0.3247975226298237</v>
      </c>
      <c r="L80" s="33">
        <f>L54/L50</f>
        <v>0.36766681594267803</v>
      </c>
      <c r="M80" s="33">
        <f>M54/M50</f>
        <v>0.33583449458677245</v>
      </c>
      <c r="N80" s="43">
        <f>AVERAGE(I80:M80)</f>
        <v>0.35941212658188743</v>
      </c>
      <c r="O80"/>
      <c r="P80"/>
      <c r="Q80" s="34"/>
      <c r="R80"/>
      <c r="S80"/>
      <c r="T80"/>
    </row>
    <row r="81" spans="2:45" s="35" customFormat="1">
      <c r="B81" s="35" t="s">
        <v>257</v>
      </c>
      <c r="C81" s="87">
        <f>C57/C50</f>
        <v>0.2957405614714424</v>
      </c>
      <c r="D81" s="87">
        <f>D57/D50</f>
        <v>0.27919884169884168</v>
      </c>
      <c r="E81" s="87">
        <f>E57/E50</f>
        <v>0.26091464117037205</v>
      </c>
      <c r="F81" s="87">
        <f>F57/F50</f>
        <v>0.37420938355517797</v>
      </c>
      <c r="G81" s="87">
        <f>G57/G50</f>
        <v>0.25454545454545452</v>
      </c>
      <c r="H81" s="43"/>
      <c r="I81" s="87">
        <f>I57/I50</f>
        <v>0.30115273775216139</v>
      </c>
      <c r="J81" s="87">
        <f>J57/J50</f>
        <v>0.27403086644792807</v>
      </c>
      <c r="K81" s="87">
        <f>K57/K50</f>
        <v>0.2358265840876608</v>
      </c>
      <c r="L81" s="87">
        <f>L57/L50</f>
        <v>0.25783699059561127</v>
      </c>
      <c r="M81" s="87">
        <f>M57/M50</f>
        <v>0.23528781219852074</v>
      </c>
      <c r="N81" s="43">
        <f t="shared" ref="N81:N90" si="54">AVERAGE(I81:M81)</f>
        <v>0.26082699821637645</v>
      </c>
      <c r="AN81" s="35" t="s">
        <v>879</v>
      </c>
    </row>
    <row r="82" spans="2:45">
      <c r="B82" t="s">
        <v>212</v>
      </c>
      <c r="C82" s="33">
        <f>C62/C50</f>
        <v>0.22882381413359149</v>
      </c>
      <c r="D82" s="33">
        <f>D62/D50</f>
        <v>0.20583976833976833</v>
      </c>
      <c r="E82" s="33">
        <f>E62/E50</f>
        <v>0.18212187535998156</v>
      </c>
      <c r="F82" s="33">
        <f>F62/F50</f>
        <v>0.29859341074294343</v>
      </c>
      <c r="G82" s="33">
        <f>G62/G50</f>
        <v>0.15632183908045977</v>
      </c>
      <c r="H82" s="43"/>
      <c r="I82" s="33">
        <f>I62/I50</f>
        <v>0.23475024015369836</v>
      </c>
      <c r="J82" s="33">
        <f>J62/J50</f>
        <v>0.2001458257382428</v>
      </c>
      <c r="K82" s="33">
        <f>K62/K50</f>
        <v>0.1543592186755598</v>
      </c>
      <c r="L82" s="33">
        <f>L62/L50</f>
        <v>0.16815942678011644</v>
      </c>
      <c r="M82" s="33">
        <f>M62/M50</f>
        <v>0.13452674455997427</v>
      </c>
      <c r="N82" s="43">
        <f t="shared" si="54"/>
        <v>0.17838829118151833</v>
      </c>
      <c r="O82" s="33"/>
      <c r="P82" s="35"/>
      <c r="Q82" s="33"/>
      <c r="R82" s="33"/>
      <c r="S82" s="33"/>
      <c r="T82" s="33"/>
      <c r="AN82" s="35" t="s">
        <v>308</v>
      </c>
      <c r="AO82" s="43">
        <f>I87</f>
        <v>0.59738232468780017</v>
      </c>
      <c r="AP82" s="43">
        <f t="shared" ref="AP82:AS82" si="55">J87</f>
        <v>0.63385587556203671</v>
      </c>
      <c r="AQ82" s="43">
        <f t="shared" si="55"/>
        <v>0.67520247737017625</v>
      </c>
      <c r="AR82" s="43">
        <f t="shared" si="55"/>
        <v>0.63233318405732197</v>
      </c>
      <c r="AS82" s="43">
        <f t="shared" si="55"/>
        <v>0.66416550541322761</v>
      </c>
    </row>
    <row r="83" spans="2:45">
      <c r="B83" t="s">
        <v>213</v>
      </c>
      <c r="C83" s="33">
        <f>C65/C50</f>
        <v>0.21527105517909004</v>
      </c>
      <c r="D83" s="33">
        <f>D65/D50</f>
        <v>0.18375965250965251</v>
      </c>
      <c r="E83" s="33">
        <f>E65/E50</f>
        <v>0.17636217025688286</v>
      </c>
      <c r="F83" s="33">
        <f>F65/F50</f>
        <v>0.29179646936656284</v>
      </c>
      <c r="G83" s="33">
        <f>G65/G50</f>
        <v>0.13772204806687566</v>
      </c>
      <c r="H83" s="43"/>
      <c r="I83" s="33">
        <f>I65/I50</f>
        <v>0.22130163304514888</v>
      </c>
      <c r="J83" s="33">
        <f>J65/J50</f>
        <v>0.17790740065621582</v>
      </c>
      <c r="K83" s="33">
        <f>K65/K50</f>
        <v>0.14840400190566935</v>
      </c>
      <c r="L83" s="33">
        <f>L65/L50</f>
        <v>0.16009852216748768</v>
      </c>
      <c r="M83" s="33">
        <f>M65/M50</f>
        <v>0.11544645728373888</v>
      </c>
      <c r="N83" s="43">
        <f t="shared" si="54"/>
        <v>0.16463160301165214</v>
      </c>
      <c r="O83" s="33"/>
      <c r="P83" s="35"/>
      <c r="Q83" s="33"/>
      <c r="R83" s="33"/>
      <c r="S83" s="33"/>
      <c r="T83" s="33"/>
      <c r="AN83" s="35" t="s">
        <v>309</v>
      </c>
      <c r="AO83" s="43">
        <f>I88</f>
        <v>0.10146493756003842</v>
      </c>
      <c r="AP83" s="43">
        <f t="shared" ref="AP83:AS83" si="56">J88</f>
        <v>9.2113257990035238E-2</v>
      </c>
      <c r="AQ83" s="43">
        <f t="shared" si="56"/>
        <v>8.8970938542162939E-2</v>
      </c>
      <c r="AR83" s="43">
        <f t="shared" si="56"/>
        <v>0.10982982534706673</v>
      </c>
      <c r="AS83" s="43">
        <f t="shared" si="56"/>
        <v>0.12112766641655054</v>
      </c>
    </row>
    <row r="84" spans="2:45">
      <c r="B84" t="s">
        <v>214</v>
      </c>
      <c r="C84" s="33">
        <f>C68/C50</f>
        <v>0.19167473378509198</v>
      </c>
      <c r="D84" s="33">
        <f>D68/D50</f>
        <v>0.13742760617760619</v>
      </c>
      <c r="E84" s="33">
        <f>E68/E50</f>
        <v>0.14330146296509619</v>
      </c>
      <c r="F84" s="33">
        <f>F68/F50</f>
        <v>0.26441989993391862</v>
      </c>
      <c r="G84" s="33">
        <f>G68/G50</f>
        <v>0.11191222570532916</v>
      </c>
      <c r="H84" s="43"/>
      <c r="I84" s="33">
        <f>I68/I50</f>
        <v>0.19788664745437079</v>
      </c>
      <c r="J84" s="33">
        <f>J68/J50</f>
        <v>0.13124316441851988</v>
      </c>
      <c r="K84" s="33">
        <f>K68/K50</f>
        <v>0.11422105764649833</v>
      </c>
      <c r="L84" s="33">
        <f>L68/L50</f>
        <v>0.12763098969995521</v>
      </c>
      <c r="M84" s="33">
        <f>M68/M50</f>
        <v>8.8969878872333583E-2</v>
      </c>
      <c r="N84" s="43">
        <f t="shared" si="54"/>
        <v>0.13199034761833556</v>
      </c>
      <c r="Q84" s="43"/>
      <c r="R84" s="43"/>
      <c r="S84" s="43"/>
      <c r="T84" s="43"/>
      <c r="AN84" s="35" t="s">
        <v>878</v>
      </c>
      <c r="AO84" s="43">
        <f>SUM(AO82:AO83)</f>
        <v>0.69884726224783855</v>
      </c>
      <c r="AP84" s="43">
        <f t="shared" ref="AP84:AS84" si="57">SUM(AP82:AP83)</f>
        <v>0.72596913355207193</v>
      </c>
      <c r="AQ84" s="43">
        <f t="shared" si="57"/>
        <v>0.76417341591233923</v>
      </c>
      <c r="AR84" s="43">
        <f t="shared" si="57"/>
        <v>0.74216300940438873</v>
      </c>
      <c r="AS84" s="43">
        <f t="shared" si="57"/>
        <v>0.7852931718297782</v>
      </c>
    </row>
    <row r="85" spans="2:45">
      <c r="B85" t="s">
        <v>215</v>
      </c>
      <c r="C85" s="33">
        <f>C70/C50</f>
        <v>0.19397386253630203</v>
      </c>
      <c r="D85" s="33">
        <f>D70/D50</f>
        <v>0.14321911196911197</v>
      </c>
      <c r="E85" s="33">
        <f>E70/E50</f>
        <v>0.14502937449602579</v>
      </c>
      <c r="F85" s="33">
        <f>F70/F50</f>
        <v>0.27187765505522515</v>
      </c>
      <c r="G85" s="33">
        <f>G70/G50</f>
        <v>0.12121212121212122</v>
      </c>
      <c r="H85" s="43"/>
      <c r="I85" s="33">
        <f>I70/I50</f>
        <v>0.20016810758885686</v>
      </c>
      <c r="J85" s="33">
        <f>J70/J50</f>
        <v>0.13707619394823187</v>
      </c>
      <c r="K85" s="33">
        <f>K70/K50</f>
        <v>0.11600762267746546</v>
      </c>
      <c r="L85" s="33">
        <f>L70/L50</f>
        <v>0.1364755933721451</v>
      </c>
      <c r="M85" s="33">
        <f>M70/M50</f>
        <v>9.8510022510451281E-2</v>
      </c>
      <c r="N85" s="43">
        <f t="shared" si="54"/>
        <v>0.1376475080194301</v>
      </c>
      <c r="AN85" s="35" t="s">
        <v>203</v>
      </c>
      <c r="AO85" s="43">
        <f>I81</f>
        <v>0.30115273775216139</v>
      </c>
      <c r="AP85" s="43">
        <f t="shared" ref="AP85:AS85" si="58">J81</f>
        <v>0.27403086644792807</v>
      </c>
      <c r="AQ85" s="43">
        <f t="shared" si="58"/>
        <v>0.2358265840876608</v>
      </c>
      <c r="AR85" s="43">
        <f t="shared" si="58"/>
        <v>0.25783699059561127</v>
      </c>
      <c r="AS85" s="43">
        <f t="shared" si="58"/>
        <v>0.23528781219852074</v>
      </c>
    </row>
    <row r="86" spans="2:45">
      <c r="C86" s="33"/>
      <c r="D86" s="33"/>
      <c r="E86" s="33"/>
      <c r="F86" s="33"/>
      <c r="G86" s="33"/>
      <c r="I86" s="33"/>
      <c r="J86" s="33"/>
      <c r="K86" s="33"/>
      <c r="L86" s="33"/>
      <c r="M86" s="33"/>
    </row>
    <row r="87" spans="2:45">
      <c r="B87" t="s">
        <v>218</v>
      </c>
      <c r="C87" s="33">
        <f>-C53/C50</f>
        <v>0.60200871248789933</v>
      </c>
      <c r="D87" s="33">
        <f>-D53/D50</f>
        <v>0.62934362934362931</v>
      </c>
      <c r="E87" s="33">
        <f>-E53/E50</f>
        <v>0.65303536458933298</v>
      </c>
      <c r="F87" s="33">
        <f>-F53/F50</f>
        <v>0.53318229019163599</v>
      </c>
      <c r="G87" s="33">
        <f>-G53/G50</f>
        <v>0.64743991640543364</v>
      </c>
      <c r="I87" s="33">
        <f>-I53/I50</f>
        <v>0.59738232468780017</v>
      </c>
      <c r="J87" s="33">
        <f>-J53/J50</f>
        <v>0.63385587556203671</v>
      </c>
      <c r="K87" s="33">
        <f>-K53/K50</f>
        <v>0.67520247737017625</v>
      </c>
      <c r="L87" s="33">
        <f>-L53/L50</f>
        <v>0.63233318405732197</v>
      </c>
      <c r="M87" s="33">
        <f>-M53/M50</f>
        <v>0.66416550541322761</v>
      </c>
      <c r="N87" s="43">
        <f t="shared" si="54"/>
        <v>0.64058787341811263</v>
      </c>
      <c r="AN87" t="s">
        <v>258</v>
      </c>
      <c r="AO87" s="20">
        <f>I50</f>
        <v>8328</v>
      </c>
      <c r="AP87" s="20">
        <f t="shared" ref="AP87:AS87" si="59">J50</f>
        <v>8229</v>
      </c>
      <c r="AQ87" s="20">
        <f t="shared" si="59"/>
        <v>8396</v>
      </c>
      <c r="AR87" s="20">
        <f t="shared" si="59"/>
        <v>8932</v>
      </c>
      <c r="AS87" s="20">
        <f t="shared" si="59"/>
        <v>9329</v>
      </c>
    </row>
    <row r="88" spans="2:45">
      <c r="B88" t="s">
        <v>222</v>
      </c>
      <c r="C88" s="33">
        <f>-C55/C50</f>
        <v>0.10225072604065828</v>
      </c>
      <c r="D88" s="33">
        <f>-D55/D50</f>
        <v>9.1457528957528955E-2</v>
      </c>
      <c r="E88" s="33">
        <f>-E55/E50</f>
        <v>8.60499942402949E-2</v>
      </c>
      <c r="F88" s="33">
        <f>-F55/F50</f>
        <v>9.260832625318606E-2</v>
      </c>
      <c r="G88" s="33">
        <f>-G55/G50</f>
        <v>0.1180773249738767</v>
      </c>
      <c r="I88" s="33">
        <f>-I55/I50</f>
        <v>0.10146493756003842</v>
      </c>
      <c r="J88" s="33">
        <f>-J55/J50</f>
        <v>9.2113257990035238E-2</v>
      </c>
      <c r="K88" s="33">
        <f>-K55/K50</f>
        <v>8.8970938542162939E-2</v>
      </c>
      <c r="L88" s="33">
        <f>-L55/L50</f>
        <v>0.10982982534706673</v>
      </c>
      <c r="M88" s="33">
        <f>-M55/M50</f>
        <v>0.12112766641655054</v>
      </c>
      <c r="N88" s="43">
        <f t="shared" si="54"/>
        <v>0.10270132517117077</v>
      </c>
    </row>
    <row r="89" spans="2:45">
      <c r="B89" t="s">
        <v>220</v>
      </c>
      <c r="C89" s="33" t="e">
        <f>-C56/C50</f>
        <v>#VALUE!</v>
      </c>
      <c r="D89" s="33" t="e">
        <f>-D56/D50</f>
        <v>#VALUE!</v>
      </c>
      <c r="E89" s="33" t="e">
        <f>-E56/E50</f>
        <v>#VALUE!</v>
      </c>
      <c r="F89" s="33" t="e">
        <f>-F56/F50</f>
        <v>#VALUE!</v>
      </c>
      <c r="G89" s="33">
        <f>-G56/G50</f>
        <v>-2.0062695924764892E-2</v>
      </c>
      <c r="I89" s="33" t="e">
        <f>-I56/I50</f>
        <v>#VALUE!</v>
      </c>
      <c r="J89" s="33" t="e">
        <f>-J56/J50</f>
        <v>#VALUE!</v>
      </c>
      <c r="K89" s="33" t="e">
        <f>-K56/K50</f>
        <v>#VALUE!</v>
      </c>
      <c r="L89" s="33" t="e">
        <f>-L56/L50</f>
        <v>#VALUE!</v>
      </c>
      <c r="M89" s="33">
        <f>-M56/M50</f>
        <v>-2.0580984028298853E-2</v>
      </c>
      <c r="N89" s="43" t="e">
        <f t="shared" si="54"/>
        <v>#VALUE!</v>
      </c>
    </row>
    <row r="90" spans="2:45">
      <c r="B90" t="s">
        <v>237</v>
      </c>
      <c r="C90" s="33">
        <f>C72/C50</f>
        <v>-0.70425943852855755</v>
      </c>
      <c r="D90" s="33">
        <f>D72/D50</f>
        <v>-0.72080115830115832</v>
      </c>
      <c r="E90" s="33">
        <f>E72/E50</f>
        <v>-0.73908535882962789</v>
      </c>
      <c r="F90" s="33">
        <f>F72/F50</f>
        <v>-0.62579061644482203</v>
      </c>
      <c r="G90" s="33">
        <f>G72/G50</f>
        <v>-0.74545454545454548</v>
      </c>
      <c r="I90" s="33">
        <f>I72/I50</f>
        <v>-0.69884726224783866</v>
      </c>
      <c r="J90" s="33">
        <f>J72/J50</f>
        <v>-0.72596913355207193</v>
      </c>
      <c r="K90" s="33">
        <f>K72/K50</f>
        <v>-0.76417341591233923</v>
      </c>
      <c r="L90" s="33">
        <f>L72/L50</f>
        <v>-0.74216300940438873</v>
      </c>
      <c r="M90" s="33">
        <f>M72/M50</f>
        <v>-0.7647121878014792</v>
      </c>
      <c r="N90" s="43">
        <f t="shared" si="54"/>
        <v>-0.73917300178362355</v>
      </c>
    </row>
    <row r="92" spans="2:45">
      <c r="B92" s="34" t="s">
        <v>236</v>
      </c>
    </row>
    <row r="93" spans="2:45">
      <c r="B93" t="s">
        <v>218</v>
      </c>
      <c r="C93" s="33">
        <f>-C53/C72</f>
        <v>-0.85481099656357384</v>
      </c>
      <c r="D93" s="33">
        <f>-D53/D72</f>
        <v>-0.87311683963843323</v>
      </c>
      <c r="E93" s="33">
        <f>-E53/E72</f>
        <v>-0.88357231920199497</v>
      </c>
      <c r="F93" s="33">
        <f>-F53/F72</f>
        <v>-0.85201387841303367</v>
      </c>
      <c r="G93" s="33">
        <f>-G53/G72</f>
        <v>-0.8685169610316793</v>
      </c>
      <c r="I93" s="33">
        <f>-I53/I72</f>
        <v>-0.85481099656357384</v>
      </c>
      <c r="J93" s="33">
        <f>-J53/J72</f>
        <v>-0.87311683963843323</v>
      </c>
      <c r="K93" s="33">
        <f>-K53/K72</f>
        <v>-0.88357231920199497</v>
      </c>
      <c r="L93" s="33">
        <f>-L53/L72</f>
        <v>-0.85201387841303367</v>
      </c>
      <c r="M93" s="33">
        <f>-M53/M72</f>
        <v>-0.8685169610316793</v>
      </c>
      <c r="N93" s="43">
        <f t="shared" ref="N93:N94" si="60">AVERAGE(I93:M93)</f>
        <v>-0.86640619896974302</v>
      </c>
    </row>
    <row r="94" spans="2:45">
      <c r="B94" t="s">
        <v>222</v>
      </c>
      <c r="C94" s="33">
        <f>-C55/C72</f>
        <v>-0.14518900343642613</v>
      </c>
      <c r="D94" s="33">
        <f>-D55/D72</f>
        <v>-0.1268831603615668</v>
      </c>
      <c r="E94" s="33">
        <f>-E55/E72</f>
        <v>-0.11642768079800499</v>
      </c>
      <c r="F94" s="33">
        <f>-F55/F72</f>
        <v>-0.14798612158696636</v>
      </c>
      <c r="G94" s="33">
        <f>-G55/G72</f>
        <v>-0.15839641155032241</v>
      </c>
      <c r="I94" s="33">
        <f>-I55/I72</f>
        <v>-0.14518900343642613</v>
      </c>
      <c r="J94" s="33">
        <f>-J55/J72</f>
        <v>-0.1268831603615668</v>
      </c>
      <c r="K94" s="33">
        <f>-K55/K72</f>
        <v>-0.11642768079800499</v>
      </c>
      <c r="L94" s="33">
        <f>-L55/L72</f>
        <v>-0.14798612158696636</v>
      </c>
      <c r="M94" s="33">
        <f>-M55/M72</f>
        <v>-0.15839641155032241</v>
      </c>
      <c r="N94" s="43">
        <f t="shared" si="60"/>
        <v>-0.13897647554665732</v>
      </c>
    </row>
    <row r="95" spans="2:45">
      <c r="B95" t="s">
        <v>220</v>
      </c>
      <c r="C95" s="33" t="e">
        <f>-C56/C72</f>
        <v>#VALUE!</v>
      </c>
      <c r="D95" s="33" t="e">
        <f>-D56/D72</f>
        <v>#VALUE!</v>
      </c>
      <c r="E95" s="33" t="e">
        <f>-E56/E72</f>
        <v>#VALUE!</v>
      </c>
      <c r="F95" s="33" t="e">
        <f>-F56/F72</f>
        <v>#VALUE!</v>
      </c>
      <c r="G95" s="33">
        <f>-G56/G72</f>
        <v>2.6913372582001681E-2</v>
      </c>
      <c r="I95" s="33" t="e">
        <f>-I56/I72</f>
        <v>#VALUE!</v>
      </c>
      <c r="J95" s="33" t="e">
        <f>-J56/J72</f>
        <v>#VALUE!</v>
      </c>
      <c r="K95" s="33" t="e">
        <f>-K56/K72</f>
        <v>#VALUE!</v>
      </c>
      <c r="L95" s="33" t="e">
        <f>-L56/L72</f>
        <v>#VALUE!</v>
      </c>
      <c r="M95" s="33">
        <f>-M56/M72</f>
        <v>2.6913372582001681E-2</v>
      </c>
    </row>
    <row r="97" spans="2:13">
      <c r="B97" s="34" t="s">
        <v>216</v>
      </c>
    </row>
    <row r="98" spans="2:13">
      <c r="B98" t="s">
        <v>217</v>
      </c>
      <c r="D98" s="33">
        <f>D51/C51 - 1</f>
        <v>-1.1887608069164224E-2</v>
      </c>
      <c r="E98" s="33">
        <f>E51/D51 - 1</f>
        <v>2.0294081905456229E-2</v>
      </c>
      <c r="F98" s="33">
        <f>F51/E51 - 1</f>
        <v>6.3839923773225449E-2</v>
      </c>
      <c r="G98" s="33">
        <f>G51/F51 - 1</f>
        <v>4.4446932377966819E-2</v>
      </c>
      <c r="J98" s="33">
        <f>J50/I50 - 1</f>
        <v>-1.1887608069164224E-2</v>
      </c>
      <c r="K98" s="33">
        <f>K50/J50 - 1</f>
        <v>2.0294081905456229E-2</v>
      </c>
      <c r="L98" s="33">
        <f>L50/K50 - 1</f>
        <v>6.3839923773225449E-2</v>
      </c>
      <c r="M98" s="33">
        <f>M50/L50 - 1</f>
        <v>4.4446932377966819E-2</v>
      </c>
    </row>
    <row r="99" spans="2:13" s="136" customFormat="1">
      <c r="B99" s="136" t="s">
        <v>257</v>
      </c>
      <c r="D99" s="33">
        <f>J57/I57 - 1</f>
        <v>-0.10087719298245612</v>
      </c>
      <c r="E99" s="33">
        <f>K57/J57 - 1</f>
        <v>-0.12195121951219512</v>
      </c>
      <c r="F99" s="33">
        <f>L57/K57 - 1</f>
        <v>0.16313131313131324</v>
      </c>
      <c r="G99" s="33">
        <f>M57/L57 - 1</f>
        <v>-4.6895353886235336E-2</v>
      </c>
      <c r="J99" s="33">
        <f>J57/I57 - 1</f>
        <v>-0.10087719298245612</v>
      </c>
      <c r="K99" s="33">
        <f>K57/J57 - 1</f>
        <v>-0.12195121951219512</v>
      </c>
      <c r="L99" s="33">
        <f>L57/K57 - 1</f>
        <v>0.16313131313131324</v>
      </c>
      <c r="M99" s="33">
        <f>M57/L57 - 1</f>
        <v>-4.6895353886235336E-2</v>
      </c>
    </row>
    <row r="100" spans="2:13">
      <c r="B100" t="s">
        <v>218</v>
      </c>
      <c r="D100" s="33">
        <f>D53/C53 - 1</f>
        <v>4.8442211055276463E-2</v>
      </c>
      <c r="E100" s="33">
        <f>E53/D53 - 1</f>
        <v>8.6848159509202549E-2</v>
      </c>
      <c r="F100" s="33">
        <f>F53/E53 - 1</f>
        <v>-3.7043570294584827E-3</v>
      </c>
      <c r="G100" s="33">
        <f>G53/F53 - 1</f>
        <v>9.7025495750708179E-2</v>
      </c>
      <c r="J100" s="33">
        <f>J53/I53 - 1</f>
        <v>4.8442211055276463E-2</v>
      </c>
      <c r="K100" s="33">
        <f>K53/J53 - 1</f>
        <v>8.6848159509202549E-2</v>
      </c>
      <c r="L100" s="33">
        <f>L53/K53 - 1</f>
        <v>-3.7043570294584827E-3</v>
      </c>
      <c r="M100" s="33">
        <f>M53/L53 - 1</f>
        <v>9.7025495750708179E-2</v>
      </c>
    </row>
    <row r="101" spans="2:13">
      <c r="B101" t="s">
        <v>219</v>
      </c>
      <c r="D101" s="33">
        <f t="shared" ref="D101:F102" si="61">D55/C55 - 1</f>
        <v>-0.1029585798816568</v>
      </c>
      <c r="E101" s="33">
        <f t="shared" si="61"/>
        <v>-1.4511873350923521E-2</v>
      </c>
      <c r="F101" s="33">
        <f t="shared" si="61"/>
        <v>0.31325301204819267</v>
      </c>
      <c r="G101" s="33">
        <f t="shared" ref="G101" si="62">G55/F55 - 1</f>
        <v>0.15188583078491336</v>
      </c>
      <c r="J101" s="33">
        <f t="shared" ref="J101:L102" si="63">J55/I55 - 1</f>
        <v>-0.1029585798816568</v>
      </c>
      <c r="K101" s="33">
        <f t="shared" si="63"/>
        <v>-1.4511873350923521E-2</v>
      </c>
      <c r="L101" s="33">
        <f t="shared" si="63"/>
        <v>0.31325301204819267</v>
      </c>
      <c r="M101" s="33">
        <f t="shared" ref="M101" si="64">M55/L55 - 1</f>
        <v>0.15188583078491336</v>
      </c>
    </row>
    <row r="102" spans="2:13">
      <c r="B102" t="s">
        <v>220</v>
      </c>
      <c r="D102" s="33" t="e">
        <f t="shared" si="61"/>
        <v>#VALUE!</v>
      </c>
      <c r="E102" s="33" t="e">
        <f t="shared" si="61"/>
        <v>#VALUE!</v>
      </c>
      <c r="F102" s="33" t="e">
        <f t="shared" si="61"/>
        <v>#VALUE!</v>
      </c>
      <c r="G102" s="33" t="e">
        <f t="shared" ref="G102" si="65">G56/F56 - 1</f>
        <v>#VALUE!</v>
      </c>
      <c r="J102" s="33" t="e">
        <f t="shared" si="63"/>
        <v>#VALUE!</v>
      </c>
      <c r="K102" s="33" t="e">
        <f t="shared" si="63"/>
        <v>#VALUE!</v>
      </c>
      <c r="L102" s="33" t="e">
        <f t="shared" si="63"/>
        <v>#VALUE!</v>
      </c>
      <c r="M102" s="33" t="e">
        <f t="shared" ref="M102" si="66">M56/L56 - 1</f>
        <v>#VALUE!</v>
      </c>
    </row>
    <row r="103" spans="2:13">
      <c r="B103" t="s">
        <v>224</v>
      </c>
      <c r="D103" s="33">
        <f>D72/C72 - 1</f>
        <v>2.6460481099656263E-2</v>
      </c>
      <c r="E103" s="33">
        <f>E72/D72 - 1</f>
        <v>7.3987278205557505E-2</v>
      </c>
      <c r="F103" s="33">
        <f>F72/E72 - 1</f>
        <v>3.3198254364089852E-2</v>
      </c>
      <c r="G103" s="33">
        <f>G72/F72 - 1</f>
        <v>7.6180419369437313E-2</v>
      </c>
      <c r="J103" s="33">
        <f>J72/I72 - 1</f>
        <v>2.6460481099656263E-2</v>
      </c>
      <c r="K103" s="33">
        <f>K72/J72 - 1</f>
        <v>7.3987278205557505E-2</v>
      </c>
      <c r="L103" s="33">
        <f>L72/K72 - 1</f>
        <v>3.3198254364089852E-2</v>
      </c>
      <c r="M103" s="33">
        <f>M72/L72 - 1</f>
        <v>7.6180419369437313E-2</v>
      </c>
    </row>
    <row r="104" spans="2:13">
      <c r="B104" t="s">
        <v>214</v>
      </c>
      <c r="D104" s="33">
        <f>D68/C68 - 1</f>
        <v>-0.28093434343434343</v>
      </c>
      <c r="E104" s="33">
        <f>E68/D68 - 1</f>
        <v>9.21861281826164E-2</v>
      </c>
      <c r="F104" s="33">
        <f>F68/E68 - 1</f>
        <v>1.2516077170418005</v>
      </c>
      <c r="G104" s="33">
        <f>G68/F68 - 1</f>
        <v>-0.61763655837201004</v>
      </c>
      <c r="J104" s="33">
        <f>J68/I68 - 1</f>
        <v>-0.34466019417475724</v>
      </c>
      <c r="K104" s="33">
        <f>K68/J68 - 1</f>
        <v>-0.11203703703703705</v>
      </c>
      <c r="L104" s="33">
        <f>L68/K68 - 1</f>
        <v>0.18873826903023994</v>
      </c>
      <c r="M104" s="33">
        <f>M68/L68 - 1</f>
        <v>-0.27192982456140347</v>
      </c>
    </row>
    <row r="105" spans="2:13">
      <c r="B105" t="s">
        <v>223</v>
      </c>
      <c r="D105" s="33">
        <f>D70/C70 - 1</f>
        <v>-0.25951341235184033</v>
      </c>
      <c r="E105" s="33">
        <f>E70/D70 - 1</f>
        <v>6.0657118786857644E-2</v>
      </c>
      <c r="F105" s="33">
        <f>F70/E70 - 1</f>
        <v>1.2875297855440828</v>
      </c>
      <c r="G105" s="33">
        <f>G70/F70 - 1</f>
        <v>-0.59722222222222221</v>
      </c>
      <c r="J105" s="33">
        <f>J70/I70 - 1</f>
        <v>-0.32333533293341332</v>
      </c>
      <c r="K105" s="33">
        <f>K70/J70 - 1</f>
        <v>-0.13652482269503541</v>
      </c>
      <c r="L105" s="33">
        <f>L70/K70 - 1</f>
        <v>0.25154004106776173</v>
      </c>
      <c r="M105" s="33">
        <f>M70/L70 - 1</f>
        <v>-0.24610336341263328</v>
      </c>
    </row>
    <row r="106" spans="2:13">
      <c r="B106" t="s">
        <v>233</v>
      </c>
      <c r="D106" s="33">
        <f>D52/C52 - 1</f>
        <v>-1.921875</v>
      </c>
      <c r="E106" s="33">
        <f>E52/D52 - 1</f>
        <v>3.8305084745762707</v>
      </c>
      <c r="F106" s="33">
        <f>F52/E52 - 1</f>
        <v>4.8280701754385964</v>
      </c>
      <c r="G106" s="33">
        <f>G52/F52 - 1</f>
        <v>-0.85490668272125225</v>
      </c>
      <c r="J106" s="33" t="e">
        <f>J52/I52 - 1</f>
        <v>#DIV/0!</v>
      </c>
      <c r="K106" s="33" t="e">
        <f>K52/J52 - 1</f>
        <v>#DIV/0!</v>
      </c>
      <c r="L106" s="33" t="e">
        <f>L52/K52 - 1</f>
        <v>#DIV/0!</v>
      </c>
      <c r="M106" s="33" t="e">
        <f>M52/L52 - 1</f>
        <v>#DIV/0!</v>
      </c>
    </row>
    <row r="107" spans="2:13" s="74" customFormat="1">
      <c r="D107" s="75"/>
      <c r="E107" s="75"/>
      <c r="F107" s="75"/>
      <c r="G107" s="75"/>
    </row>
    <row r="108" spans="2:13">
      <c r="B108" s="45" t="s">
        <v>225</v>
      </c>
    </row>
    <row r="109" spans="2:13">
      <c r="C109" s="47">
        <v>2013</v>
      </c>
      <c r="D109" s="47">
        <f>C109+1</f>
        <v>2014</v>
      </c>
      <c r="E109" s="47">
        <f t="shared" ref="E109:F109" si="67">D109+1</f>
        <v>2015</v>
      </c>
      <c r="F109" s="47">
        <f t="shared" si="67"/>
        <v>2016</v>
      </c>
      <c r="G109" s="47">
        <v>2017</v>
      </c>
    </row>
    <row r="110" spans="2:13">
      <c r="B110" s="137" t="s">
        <v>241</v>
      </c>
      <c r="C110" s="20">
        <f>'Hard Input (2017)'!B180</f>
        <v>1956</v>
      </c>
      <c r="D110" s="20">
        <f>'Hard Input (2017)'!C180</f>
        <v>1722</v>
      </c>
      <c r="E110" s="20">
        <f>'Hard Input (2017)'!D180</f>
        <v>1849</v>
      </c>
      <c r="F110" s="20">
        <f>'Hard Input (2017)'!E180</f>
        <v>2248</v>
      </c>
      <c r="G110" s="20">
        <f>'Hard Input (2017)'!F180</f>
        <v>1985</v>
      </c>
    </row>
    <row r="111" spans="2:13" s="136" customFormat="1">
      <c r="B111" s="137" t="s">
        <v>738</v>
      </c>
      <c r="C111" s="20">
        <f>SUM(C112:C115)</f>
        <v>197</v>
      </c>
      <c r="D111" s="20">
        <f t="shared" ref="D111:F111" si="68">SUM(D112:D115)</f>
        <v>-81</v>
      </c>
      <c r="E111" s="20">
        <f t="shared" si="68"/>
        <v>101</v>
      </c>
      <c r="F111" s="20">
        <f t="shared" si="68"/>
        <v>120</v>
      </c>
      <c r="G111" s="20">
        <f>'Hard Input (2017)'!F181</f>
        <v>37</v>
      </c>
    </row>
    <row r="112" spans="2:13">
      <c r="B112" t="str">
        <f>'Hard Input'!B110</f>
        <v>Decrease/Increase In Receivables</v>
      </c>
      <c r="C112">
        <f>'Hard Input (2017)'!B183</f>
        <v>6</v>
      </c>
      <c r="D112" s="136">
        <f>'Hard Input (2017)'!C183</f>
        <v>-175</v>
      </c>
      <c r="E112" s="136">
        <f>'Hard Input (2017)'!D183</f>
        <v>-128</v>
      </c>
      <c r="F112" s="136">
        <f>'Hard Input (2017)'!E183</f>
        <v>-59</v>
      </c>
      <c r="G112" s="136" t="str">
        <f>'Hard Input (2017)'!F183</f>
        <v>-</v>
      </c>
    </row>
    <row r="113" spans="2:13">
      <c r="B113" t="str">
        <f>'Hard Input'!B111</f>
        <v>Decrease/Increase In Inventories</v>
      </c>
      <c r="C113" s="136">
        <f>'Hard Input (2017)'!B185</f>
        <v>-10</v>
      </c>
      <c r="D113" s="136">
        <f>'Hard Input (2017)'!C185</f>
        <v>-13</v>
      </c>
      <c r="E113" s="136">
        <f>'Hard Input (2017)'!D185</f>
        <v>-20</v>
      </c>
      <c r="F113" s="136">
        <f>'Hard Input (2017)'!E185</f>
        <v>-2</v>
      </c>
      <c r="G113" s="136" t="str">
        <f>'Hard Input (2017)'!F185</f>
        <v>-</v>
      </c>
    </row>
    <row r="114" spans="2:13">
      <c r="B114" t="str">
        <f>'Hard Input'!B112</f>
        <v>Increase/Decrease In Accounts Payable</v>
      </c>
      <c r="C114" s="136">
        <f>'Hard Input (2017)'!B187</f>
        <v>199</v>
      </c>
      <c r="D114" s="136">
        <f>'Hard Input (2017)'!C187</f>
        <v>159</v>
      </c>
      <c r="E114" s="136">
        <f>'Hard Input (2017)'!D187</f>
        <v>253</v>
      </c>
      <c r="F114" s="136">
        <f>'Hard Input (2017)'!E187</f>
        <v>113</v>
      </c>
      <c r="G114" s="136" t="str">
        <f>'Hard Input (2017)'!F187</f>
        <v>-</v>
      </c>
    </row>
    <row r="115" spans="2:13">
      <c r="B115" t="str">
        <f>'Hard Input'!B113</f>
        <v>Decrease/Increase In Other Assets/Liability</v>
      </c>
      <c r="C115" s="136">
        <f>'Hard Input (2017)'!B188</f>
        <v>2</v>
      </c>
      <c r="D115" s="136">
        <f>'Hard Input (2017)'!C188</f>
        <v>-52</v>
      </c>
      <c r="E115" s="136">
        <f>'Hard Input (2017)'!D188</f>
        <v>-4</v>
      </c>
      <c r="F115" s="136">
        <f>'Hard Input (2017)'!E188</f>
        <v>68</v>
      </c>
      <c r="G115" s="136" t="str">
        <f>'Hard Input (2017)'!F188</f>
        <v>-</v>
      </c>
    </row>
    <row r="116" spans="2:13" s="34" customFormat="1">
      <c r="B116" s="34" t="s">
        <v>242</v>
      </c>
      <c r="C116" s="49">
        <f>SUM(C110:C111)</f>
        <v>2153</v>
      </c>
      <c r="D116" s="49">
        <f t="shared" ref="D116:G116" si="69">SUM(D110:D111)</f>
        <v>1641</v>
      </c>
      <c r="E116" s="49">
        <f t="shared" si="69"/>
        <v>1950</v>
      </c>
      <c r="F116" s="49">
        <f t="shared" si="69"/>
        <v>2368</v>
      </c>
      <c r="G116" s="49">
        <f t="shared" si="69"/>
        <v>2022</v>
      </c>
      <c r="M116" s="137"/>
    </row>
    <row r="117" spans="2:13" s="137" customFormat="1">
      <c r="C117" s="49"/>
      <c r="D117" s="335">
        <f>D116/C116 - 1</f>
        <v>-0.2378077101718532</v>
      </c>
      <c r="E117" s="335">
        <f t="shared" ref="E117:G117" si="70">E116/D116 - 1</f>
        <v>0.1882998171846435</v>
      </c>
      <c r="F117" s="335">
        <f t="shared" si="70"/>
        <v>0.21435897435897444</v>
      </c>
      <c r="G117" s="335">
        <f t="shared" si="70"/>
        <v>-0.14611486486486491</v>
      </c>
    </row>
    <row r="119" spans="2:13">
      <c r="B119" t="s">
        <v>104</v>
      </c>
      <c r="C119" s="20">
        <f>'Hard Input (2017)'!B197</f>
        <v>-1440</v>
      </c>
      <c r="D119" s="20">
        <f>'Hard Input (2017)'!C197</f>
        <v>-1864</v>
      </c>
      <c r="E119" s="20">
        <f>'Hard Input (2017)'!D197</f>
        <v>-2537</v>
      </c>
      <c r="F119" s="20">
        <f>'Hard Input (2017)'!E197</f>
        <v>-3125</v>
      </c>
      <c r="G119" s="20">
        <f>'Hard Input (2017)'!F197</f>
        <v>-2659</v>
      </c>
    </row>
    <row r="120" spans="2:13" s="136" customFormat="1">
      <c r="B120" t="s">
        <v>105</v>
      </c>
      <c r="C120" s="20">
        <f>'Hard Input (2017)'!B209</f>
        <v>2</v>
      </c>
      <c r="D120" s="20">
        <f>'Hard Input (2017)'!C209</f>
        <v>2</v>
      </c>
      <c r="E120" s="20">
        <f>'Hard Input (2017)'!D209</f>
        <v>34</v>
      </c>
      <c r="F120" s="20">
        <f>'Hard Input (2017)'!E209</f>
        <v>334</v>
      </c>
      <c r="G120" s="20">
        <f>'Hard Input (2017)'!F209</f>
        <v>13</v>
      </c>
    </row>
    <row r="121" spans="2:13">
      <c r="B121" t="s">
        <v>106</v>
      </c>
      <c r="C121" t="str">
        <f>'Hard Input (2017)'!B207</f>
        <v>-</v>
      </c>
      <c r="D121" s="136" t="str">
        <f>'Hard Input (2017)'!C207</f>
        <v>-</v>
      </c>
      <c r="E121" s="136">
        <f>'Hard Input (2017)'!D207</f>
        <v>-61</v>
      </c>
      <c r="F121" s="136" t="str">
        <f>'Hard Input (2017)'!E207</f>
        <v>-</v>
      </c>
      <c r="G121" s="136" t="str">
        <f>'Hard Input (2017)'!F207</f>
        <v>-</v>
      </c>
    </row>
    <row r="122" spans="2:13">
      <c r="B122" s="136" t="s">
        <v>739</v>
      </c>
      <c r="C122" s="136">
        <f>'Hard Input (2017)'!B210</f>
        <v>-411</v>
      </c>
      <c r="D122" s="136">
        <f>'Hard Input (2017)'!C210</f>
        <v>-328</v>
      </c>
      <c r="E122" s="136">
        <f>'Hard Input (2017)'!D210</f>
        <v>-142</v>
      </c>
      <c r="F122" s="136">
        <f>'Hard Input (2017)'!E210</f>
        <v>1355</v>
      </c>
      <c r="G122" s="136">
        <f>'Hard Input (2017)'!F210</f>
        <v>259</v>
      </c>
    </row>
    <row r="123" spans="2:13" s="136" customFormat="1">
      <c r="B123" t="s">
        <v>109</v>
      </c>
      <c r="C123" t="str">
        <f>'Hard Input (2017)'!B215</f>
        <v>-</v>
      </c>
      <c r="D123" s="136" t="str">
        <f>'Hard Input (2017)'!C215</f>
        <v>-</v>
      </c>
      <c r="E123" s="136" t="str">
        <f>'Hard Input (2017)'!D215</f>
        <v>-</v>
      </c>
      <c r="F123" s="136" t="str">
        <f>'Hard Input (2017)'!E215</f>
        <v>-</v>
      </c>
      <c r="G123" s="136">
        <f>'Hard Input (2017)'!F215</f>
        <v>3</v>
      </c>
    </row>
    <row r="124" spans="2:13" s="34" customFormat="1">
      <c r="B124" s="34" t="s">
        <v>243</v>
      </c>
      <c r="C124" s="34">
        <f>SUM(C119:C123)</f>
        <v>-1849</v>
      </c>
      <c r="D124" s="34">
        <f>SUM(D119:D123)</f>
        <v>-2190</v>
      </c>
      <c r="E124" s="34">
        <f>SUM(E119:E123)</f>
        <v>-2706</v>
      </c>
      <c r="F124" s="34">
        <f>SUM(F119:F123)</f>
        <v>-1436</v>
      </c>
      <c r="G124" s="137">
        <f>SUM(G119:G123)</f>
        <v>-2384</v>
      </c>
      <c r="M124" s="137"/>
    </row>
    <row r="126" spans="2:13">
      <c r="B126" t="s">
        <v>740</v>
      </c>
      <c r="C126" s="20">
        <f>'Hard Input (2017)'!B237</f>
        <v>1306</v>
      </c>
      <c r="D126" s="20" t="str">
        <f>'Hard Input (2017)'!C237</f>
        <v>-</v>
      </c>
      <c r="E126" s="20">
        <f>'Hard Input (2017)'!D237</f>
        <v>2828</v>
      </c>
      <c r="F126" s="20">
        <f>'Hard Input (2017)'!E237</f>
        <v>1531</v>
      </c>
      <c r="G126" s="20">
        <f>'Hard Input (2017)'!F237</f>
        <v>5010</v>
      </c>
    </row>
    <row r="127" spans="2:13">
      <c r="B127" t="s">
        <v>114</v>
      </c>
      <c r="C127">
        <f>'Hard Input (2017)'!B238</f>
        <v>-811</v>
      </c>
      <c r="D127" s="136">
        <f>'Hard Input (2017)'!C238</f>
        <v>-124</v>
      </c>
      <c r="E127" s="136">
        <f>'Hard Input (2017)'!D238</f>
        <v>-165</v>
      </c>
      <c r="F127" s="136">
        <f>'Hard Input (2017)'!E238</f>
        <v>-1733</v>
      </c>
      <c r="G127" s="136">
        <f>'Hard Input (2017)'!F238</f>
        <v>-2340</v>
      </c>
    </row>
    <row r="128" spans="2:13">
      <c r="B128" t="s">
        <v>115</v>
      </c>
      <c r="C128">
        <f>'Hard Input (2017)'!B231</f>
        <v>-4</v>
      </c>
      <c r="D128" s="136">
        <f>'Hard Input (2017)'!C231</f>
        <v>-4</v>
      </c>
      <c r="E128" s="136">
        <f>'Hard Input (2017)'!D231</f>
        <v>-62</v>
      </c>
      <c r="F128" s="136">
        <f>'Hard Input (2017)'!E231</f>
        <v>-5</v>
      </c>
      <c r="G128" s="136" t="str">
        <f>'Hard Input (2017)'!F231</f>
        <v>-</v>
      </c>
    </row>
    <row r="129" spans="2:13">
      <c r="B129" t="s">
        <v>116</v>
      </c>
      <c r="C129">
        <f>'Hard Input (2017)'!B227</f>
        <v>-396</v>
      </c>
      <c r="D129" s="136">
        <f>'Hard Input (2017)'!C227</f>
        <v>-391</v>
      </c>
      <c r="E129" s="136">
        <f>'Hard Input (2017)'!D227</f>
        <v>-357</v>
      </c>
      <c r="F129" s="136">
        <f>'Hard Input (2017)'!E227</f>
        <v>-413</v>
      </c>
      <c r="G129" s="136">
        <f>'Hard Input (2017)'!F227</f>
        <v>-991</v>
      </c>
    </row>
    <row r="130" spans="2:13">
      <c r="B130" t="s">
        <v>118</v>
      </c>
      <c r="C130">
        <f>'Hard Input (2017)'!B241</f>
        <v>45</v>
      </c>
      <c r="D130" s="136">
        <f>'Hard Input (2017)'!C241</f>
        <v>22</v>
      </c>
      <c r="E130" s="136" t="str">
        <f>'Hard Input (2017)'!D241</f>
        <v>-</v>
      </c>
      <c r="F130" s="136" t="str">
        <f>'Hard Input (2017)'!E241</f>
        <v>-</v>
      </c>
      <c r="G130" s="136" t="str">
        <f>'Hard Input (2017)'!F241</f>
        <v>-</v>
      </c>
    </row>
    <row r="131" spans="2:13" s="34" customFormat="1">
      <c r="B131" s="34" t="s">
        <v>244</v>
      </c>
      <c r="C131" s="34">
        <f>SUM(C126:C130)</f>
        <v>140</v>
      </c>
      <c r="D131" s="34">
        <f>SUM(D126:D130)</f>
        <v>-497</v>
      </c>
      <c r="E131" s="34">
        <f>SUM(E126:E130)</f>
        <v>2244</v>
      </c>
      <c r="F131" s="34">
        <f>SUM(F126:F130)</f>
        <v>-620</v>
      </c>
      <c r="G131" s="137">
        <f>SUM(G126:G130)</f>
        <v>1679</v>
      </c>
      <c r="M131" s="137"/>
    </row>
    <row r="133" spans="2:13">
      <c r="B133" t="s">
        <v>245</v>
      </c>
      <c r="C133" s="20">
        <f>C116+C124+C131</f>
        <v>444</v>
      </c>
      <c r="D133" s="20">
        <f>D116+D124+D131</f>
        <v>-1046</v>
      </c>
      <c r="E133" s="20">
        <f>E116+E124+E131</f>
        <v>1488</v>
      </c>
      <c r="F133" s="20">
        <f>F116+F124+F131</f>
        <v>312</v>
      </c>
      <c r="G133" s="20">
        <f>G116+G124+G131</f>
        <v>1317</v>
      </c>
    </row>
    <row r="134" spans="2:13">
      <c r="B134" t="s">
        <v>246</v>
      </c>
      <c r="C134">
        <f>'Hard Input (2017)'!B248</f>
        <v>52</v>
      </c>
      <c r="D134" s="136">
        <f>'Hard Input (2017)'!C248</f>
        <v>97</v>
      </c>
      <c r="E134" s="136">
        <f>'Hard Input (2017)'!D248</f>
        <v>317</v>
      </c>
      <c r="F134" s="136">
        <f>'Hard Input (2017)'!E248</f>
        <v>-29</v>
      </c>
      <c r="G134" s="136">
        <f>'Hard Input (2017)'!F248</f>
        <v>-175</v>
      </c>
    </row>
    <row r="135" spans="2:13" s="34" customFormat="1">
      <c r="B135" s="34" t="s">
        <v>247</v>
      </c>
      <c r="C135" s="49">
        <f>SUM(C133:C134)</f>
        <v>496</v>
      </c>
      <c r="D135" s="49">
        <f t="shared" ref="D135:G135" si="71">SUM(D133:D134)</f>
        <v>-949</v>
      </c>
      <c r="E135" s="49">
        <f t="shared" si="71"/>
        <v>1805</v>
      </c>
      <c r="F135" s="49">
        <f t="shared" si="71"/>
        <v>283</v>
      </c>
      <c r="G135" s="49">
        <f t="shared" si="71"/>
        <v>1142</v>
      </c>
      <c r="M135" s="137"/>
    </row>
    <row r="136" spans="2:13" s="76" customFormat="1"/>
    <row r="137" spans="2:13">
      <c r="B137" t="s">
        <v>2</v>
      </c>
      <c r="C137" s="20">
        <f>'Hard Input (2017)'!B74</f>
        <v>3720</v>
      </c>
      <c r="D137" s="20">
        <f>'Hard Input (2017)'!C74</f>
        <v>2789</v>
      </c>
      <c r="E137" s="20">
        <f>'Hard Input (2017)'!D74</f>
        <v>4600</v>
      </c>
      <c r="F137" s="20">
        <f>'Hard Input (2017)'!E74</f>
        <v>4891</v>
      </c>
      <c r="G137" s="20">
        <f>'Hard Input (2017)'!F74</f>
        <v>6068</v>
      </c>
    </row>
    <row r="138" spans="2:13">
      <c r="B138" t="s">
        <v>3</v>
      </c>
      <c r="C138" s="20">
        <f>'Hard Input (2017)'!B75</f>
        <v>1229</v>
      </c>
      <c r="D138" s="20">
        <f>'Hard Input (2017)'!C75</f>
        <v>1515</v>
      </c>
      <c r="E138" s="20">
        <f>'Hard Input (2017)'!D75</f>
        <v>1208</v>
      </c>
      <c r="F138" s="20">
        <f>'Hard Input (2017)'!E75</f>
        <v>564</v>
      </c>
      <c r="G138" s="20">
        <f>'Hard Input (2017)'!F75</f>
        <v>127</v>
      </c>
    </row>
    <row r="139" spans="2:13" s="34" customFormat="1">
      <c r="B139" s="34" t="s">
        <v>248</v>
      </c>
      <c r="C139" s="49">
        <f>SUM(C137:C138)</f>
        <v>4949</v>
      </c>
      <c r="D139" s="49">
        <f t="shared" ref="D139:G139" si="72">SUM(D137:D138)</f>
        <v>4304</v>
      </c>
      <c r="E139" s="49">
        <f t="shared" si="72"/>
        <v>5808</v>
      </c>
      <c r="F139" s="49">
        <f t="shared" si="72"/>
        <v>5455</v>
      </c>
      <c r="G139" s="49">
        <f t="shared" si="72"/>
        <v>6195</v>
      </c>
      <c r="M139" s="137"/>
    </row>
    <row r="140" spans="2:13">
      <c r="D140" s="20"/>
      <c r="E140" s="20"/>
      <c r="F140" s="20"/>
      <c r="G140" s="20"/>
    </row>
    <row r="141" spans="2:13" s="66" customFormat="1">
      <c r="B141" s="66" t="s">
        <v>253</v>
      </c>
    </row>
    <row r="142" spans="2:13">
      <c r="B142" s="66" t="s">
        <v>249</v>
      </c>
      <c r="D142" s="20">
        <f>D137-C137</f>
        <v>-931</v>
      </c>
      <c r="E142" s="20">
        <f t="shared" ref="E142:G142" si="73">E137-D137</f>
        <v>1811</v>
      </c>
      <c r="F142" s="20">
        <f t="shared" si="73"/>
        <v>291</v>
      </c>
      <c r="G142" s="20">
        <f t="shared" si="73"/>
        <v>1177</v>
      </c>
    </row>
    <row r="143" spans="2:13">
      <c r="B143" s="66" t="s">
        <v>250</v>
      </c>
      <c r="D143" s="20">
        <f>D138-C138</f>
        <v>286</v>
      </c>
      <c r="E143" s="20">
        <f t="shared" ref="E143:G143" si="74">E138-D138</f>
        <v>-307</v>
      </c>
      <c r="F143" s="20">
        <f t="shared" si="74"/>
        <v>-644</v>
      </c>
      <c r="G143" s="20">
        <f t="shared" si="74"/>
        <v>-437</v>
      </c>
    </row>
    <row r="144" spans="2:13">
      <c r="B144" s="66" t="s">
        <v>251</v>
      </c>
      <c r="D144" s="20">
        <f>SUM(D142:D143)</f>
        <v>-645</v>
      </c>
      <c r="E144" s="20">
        <f t="shared" ref="E144:F144" si="75">SUM(E142:E143)</f>
        <v>1504</v>
      </c>
      <c r="F144" s="20">
        <f t="shared" si="75"/>
        <v>-353</v>
      </c>
      <c r="G144" s="20">
        <f t="shared" ref="G144" si="76">SUM(G142:G143)</f>
        <v>740</v>
      </c>
    </row>
    <row r="145" spans="2:7">
      <c r="B145" s="66"/>
      <c r="D145" s="33"/>
      <c r="E145" s="33"/>
      <c r="F145" s="33"/>
      <c r="G145" s="33"/>
    </row>
    <row r="146" spans="2:7">
      <c r="B146" s="66" t="s">
        <v>252</v>
      </c>
    </row>
    <row r="147" spans="2:7">
      <c r="B147" s="66" t="s">
        <v>249</v>
      </c>
      <c r="D147" s="33">
        <f>D142/C137</f>
        <v>-0.25026881720430105</v>
      </c>
      <c r="E147" s="33">
        <f t="shared" ref="E147:G147" si="77">E142/D137</f>
        <v>0.64933667981355325</v>
      </c>
      <c r="F147" s="33">
        <f t="shared" si="77"/>
        <v>6.3260869565217398E-2</v>
      </c>
      <c r="G147" s="33">
        <f t="shared" si="77"/>
        <v>0.24064608464526682</v>
      </c>
    </row>
    <row r="148" spans="2:7">
      <c r="B148" s="66" t="s">
        <v>250</v>
      </c>
      <c r="D148" s="33">
        <f t="shared" ref="D148:G148" si="78">D143/C138</f>
        <v>0.23270951993490643</v>
      </c>
      <c r="E148" s="33">
        <f t="shared" si="78"/>
        <v>-0.20264026402640264</v>
      </c>
      <c r="F148" s="33">
        <f t="shared" si="78"/>
        <v>-0.5331125827814569</v>
      </c>
      <c r="G148" s="33">
        <f t="shared" si="78"/>
        <v>-0.77482269503546097</v>
      </c>
    </row>
    <row r="149" spans="2:7">
      <c r="B149" s="66" t="s">
        <v>251</v>
      </c>
      <c r="D149" s="33">
        <f t="shared" ref="D149:G149" si="79">D144/C139</f>
        <v>-0.13032935946655891</v>
      </c>
      <c r="E149" s="33">
        <f t="shared" si="79"/>
        <v>0.34944237918215615</v>
      </c>
      <c r="F149" s="33">
        <f t="shared" si="79"/>
        <v>-6.0778236914600554E-2</v>
      </c>
      <c r="G149" s="33">
        <f t="shared" si="79"/>
        <v>0.13565536205316223</v>
      </c>
    </row>
    <row r="151" spans="2:7">
      <c r="B151" s="34" t="s">
        <v>254</v>
      </c>
    </row>
    <row r="152" spans="2:7">
      <c r="B152" s="34"/>
    </row>
    <row r="153" spans="2:7">
      <c r="B153" s="34" t="s">
        <v>255</v>
      </c>
    </row>
    <row r="154" spans="2:7" s="35" customFormat="1">
      <c r="B154" s="35" t="s">
        <v>258</v>
      </c>
      <c r="C154" s="50">
        <f>C51</f>
        <v>8328</v>
      </c>
      <c r="D154" s="50">
        <f>D51</f>
        <v>8229</v>
      </c>
      <c r="E154" s="50">
        <f>E51</f>
        <v>8396</v>
      </c>
      <c r="F154" s="50">
        <f>F51</f>
        <v>8932</v>
      </c>
      <c r="G154" s="50">
        <f>G51</f>
        <v>9329</v>
      </c>
    </row>
    <row r="155" spans="2:7" s="35" customFormat="1">
      <c r="B155" s="35" t="s">
        <v>203</v>
      </c>
      <c r="C155" s="50">
        <f>I57</f>
        <v>2508</v>
      </c>
      <c r="D155" s="50">
        <f t="shared" ref="D155:G155" si="80">J57</f>
        <v>2255</v>
      </c>
      <c r="E155" s="50">
        <f t="shared" si="80"/>
        <v>1980</v>
      </c>
      <c r="F155" s="50">
        <f t="shared" si="80"/>
        <v>2303</v>
      </c>
      <c r="G155" s="50">
        <f t="shared" si="80"/>
        <v>2195</v>
      </c>
    </row>
    <row r="156" spans="2:7">
      <c r="C156" s="20"/>
      <c r="D156" s="20"/>
      <c r="E156" s="20"/>
      <c r="F156" s="20"/>
      <c r="G156" s="20"/>
    </row>
    <row r="157" spans="2:7">
      <c r="B157" s="34" t="s">
        <v>256</v>
      </c>
    </row>
    <row r="158" spans="2:7">
      <c r="B158" t="s">
        <v>242</v>
      </c>
      <c r="C158" s="20">
        <f>C116</f>
        <v>2153</v>
      </c>
      <c r="D158" s="20">
        <f t="shared" ref="D158:G158" si="81">D116</f>
        <v>1641</v>
      </c>
      <c r="E158" s="20">
        <f t="shared" si="81"/>
        <v>1950</v>
      </c>
      <c r="F158" s="20">
        <f t="shared" si="81"/>
        <v>2368</v>
      </c>
      <c r="G158" s="20">
        <f t="shared" si="81"/>
        <v>2022</v>
      </c>
    </row>
    <row r="159" spans="2:7">
      <c r="C159" s="20"/>
      <c r="D159" s="20"/>
      <c r="E159" s="20"/>
      <c r="F159" s="20"/>
      <c r="G159" s="20"/>
    </row>
    <row r="160" spans="2:7">
      <c r="B160" t="s">
        <v>259</v>
      </c>
    </row>
    <row r="161" spans="2:7">
      <c r="B161" t="s">
        <v>257</v>
      </c>
      <c r="C161" s="33">
        <f>C158/C155</f>
        <v>0.85845295055821369</v>
      </c>
      <c r="D161" s="33">
        <f>D158/D155</f>
        <v>0.72771618625277157</v>
      </c>
      <c r="E161" s="33">
        <f>E158/E155</f>
        <v>0.98484848484848486</v>
      </c>
      <c r="F161" s="33">
        <f>F158/F155</f>
        <v>1.0282240555796787</v>
      </c>
      <c r="G161" s="33">
        <f>G158/G155</f>
        <v>0.92118451025056947</v>
      </c>
    </row>
    <row r="162" spans="2:7">
      <c r="B162" t="s">
        <v>217</v>
      </c>
      <c r="C162" s="33">
        <f>C158/C154</f>
        <v>0.25852545629202689</v>
      </c>
      <c r="D162" s="33">
        <f>D158/D154</f>
        <v>0.1994166970470288</v>
      </c>
      <c r="E162" s="33">
        <f>E158/E154</f>
        <v>0.23225345402572653</v>
      </c>
      <c r="F162" s="33">
        <f>F158/F154</f>
        <v>0.26511419614867893</v>
      </c>
      <c r="G162" s="33">
        <f>G158/G154</f>
        <v>0.21674348804802229</v>
      </c>
    </row>
    <row r="164" spans="2:7">
      <c r="B164" s="34" t="s">
        <v>260</v>
      </c>
    </row>
    <row r="165" spans="2:7">
      <c r="B165" t="s">
        <v>261</v>
      </c>
      <c r="C165">
        <f>-C119</f>
        <v>1440</v>
      </c>
      <c r="D165">
        <f>-D119</f>
        <v>1864</v>
      </c>
      <c r="E165">
        <f>-E119</f>
        <v>2537</v>
      </c>
      <c r="F165">
        <f>-F119</f>
        <v>3125</v>
      </c>
      <c r="G165" s="136">
        <f>-G119</f>
        <v>2659</v>
      </c>
    </row>
    <row r="166" spans="2:7" s="35" customFormat="1">
      <c r="B166" s="35" t="s">
        <v>263</v>
      </c>
      <c r="C166" s="50">
        <f>'Hard Input (2017)'!B96</f>
        <v>6273</v>
      </c>
      <c r="D166" s="50">
        <f>'Hard Input (2017)'!C96</f>
        <v>7611</v>
      </c>
      <c r="E166" s="50">
        <f>'Hard Input (2017)'!D96</f>
        <v>10660</v>
      </c>
      <c r="F166" s="50">
        <f>'Hard Input (2017)'!E96</f>
        <v>12527</v>
      </c>
      <c r="G166" s="50">
        <f>'Hard Input (2017)'!F96</f>
        <v>14020</v>
      </c>
    </row>
    <row r="167" spans="2:7" s="35" customFormat="1">
      <c r="C167" s="50"/>
      <c r="D167" s="50"/>
      <c r="E167" s="50"/>
      <c r="F167" s="50"/>
      <c r="G167" s="50"/>
    </row>
    <row r="168" spans="2:7">
      <c r="B168" s="35" t="s">
        <v>216</v>
      </c>
      <c r="C168" s="33"/>
      <c r="D168" s="33"/>
      <c r="E168" s="33"/>
      <c r="F168" s="33"/>
      <c r="G168" s="33"/>
    </row>
    <row r="169" spans="2:7">
      <c r="B169" s="35" t="s">
        <v>326</v>
      </c>
      <c r="C169" s="33"/>
      <c r="D169" s="33">
        <f>D165/C165 - 1</f>
        <v>0.29444444444444451</v>
      </c>
      <c r="E169" s="33">
        <f t="shared" ref="E169:G170" si="82">E165/D165 - 1</f>
        <v>0.36105150214592285</v>
      </c>
      <c r="F169" s="33">
        <f t="shared" si="82"/>
        <v>0.23176980685849435</v>
      </c>
      <c r="G169" s="33">
        <f t="shared" si="82"/>
        <v>-0.14912000000000003</v>
      </c>
    </row>
    <row r="170" spans="2:7">
      <c r="B170" s="35" t="s">
        <v>327</v>
      </c>
      <c r="C170" s="33"/>
      <c r="D170" s="33">
        <f>D166/C166 - 1</f>
        <v>0.21329507412721194</v>
      </c>
      <c r="E170" s="33">
        <f t="shared" si="82"/>
        <v>0.40060438838523194</v>
      </c>
      <c r="F170" s="33">
        <f t="shared" si="82"/>
        <v>0.17514071294559108</v>
      </c>
      <c r="G170" s="33">
        <f t="shared" si="82"/>
        <v>0.11918256565817842</v>
      </c>
    </row>
    <row r="171" spans="2:7">
      <c r="B171" t="s">
        <v>264</v>
      </c>
      <c r="C171" s="33">
        <f>C165/C166</f>
        <v>0.22955523672883787</v>
      </c>
      <c r="D171" s="33">
        <f t="shared" ref="D171:F171" si="83">D165/D166</f>
        <v>0.24490868479831823</v>
      </c>
      <c r="E171" s="33">
        <f t="shared" si="83"/>
        <v>0.23799249530956848</v>
      </c>
      <c r="F171" s="33">
        <f t="shared" si="83"/>
        <v>0.24946116388600623</v>
      </c>
      <c r="G171" s="33">
        <f t="shared" ref="G171" si="84">G165/G166</f>
        <v>0.18965763195435092</v>
      </c>
    </row>
    <row r="172" spans="2:7">
      <c r="C172" s="33"/>
      <c r="D172" s="33"/>
      <c r="E172" s="33"/>
      <c r="F172" s="33"/>
      <c r="G172" s="33"/>
    </row>
    <row r="173" spans="2:7">
      <c r="B173" s="88" t="s">
        <v>193</v>
      </c>
      <c r="C173" s="88">
        <v>2013</v>
      </c>
      <c r="D173" s="88">
        <f>C173+1</f>
        <v>2014</v>
      </c>
      <c r="E173" s="88">
        <f t="shared" ref="E173" si="85">D173+1</f>
        <v>2015</v>
      </c>
      <c r="F173" s="404">
        <f t="shared" ref="F173" si="86">E173+1</f>
        <v>2016</v>
      </c>
      <c r="G173" s="400">
        <v>2017</v>
      </c>
    </row>
    <row r="174" spans="2:7">
      <c r="B174" s="89" t="s">
        <v>325</v>
      </c>
      <c r="C174" s="402">
        <f>C165</f>
        <v>1440</v>
      </c>
      <c r="D174" s="131">
        <f t="shared" ref="D174:G174" si="87">D165</f>
        <v>1864</v>
      </c>
      <c r="E174" s="131">
        <f t="shared" si="87"/>
        <v>2537</v>
      </c>
      <c r="F174" s="131">
        <f t="shared" si="87"/>
        <v>3125</v>
      </c>
      <c r="G174" s="132">
        <f t="shared" si="87"/>
        <v>2659</v>
      </c>
    </row>
    <row r="175" spans="2:7">
      <c r="B175" s="96" t="s">
        <v>263</v>
      </c>
      <c r="C175" s="403">
        <f>C166</f>
        <v>6273</v>
      </c>
      <c r="D175" s="133">
        <f t="shared" ref="D175:G175" si="88">D166</f>
        <v>7611</v>
      </c>
      <c r="E175" s="133">
        <f t="shared" si="88"/>
        <v>10660</v>
      </c>
      <c r="F175" s="133">
        <f t="shared" si="88"/>
        <v>12527</v>
      </c>
      <c r="G175" s="134">
        <f t="shared" si="88"/>
        <v>14020</v>
      </c>
    </row>
    <row r="176" spans="2:7">
      <c r="B176" s="96" t="s">
        <v>216</v>
      </c>
      <c r="C176" s="328"/>
      <c r="D176" s="98"/>
      <c r="E176" s="98"/>
      <c r="F176" s="98"/>
      <c r="G176" s="99"/>
    </row>
    <row r="177" spans="2:7">
      <c r="B177" s="96" t="s">
        <v>329</v>
      </c>
      <c r="C177" s="328"/>
      <c r="D177" s="98">
        <f>D169</f>
        <v>0.29444444444444451</v>
      </c>
      <c r="E177" s="98">
        <f t="shared" ref="E177:F178" si="89">E169</f>
        <v>0.36105150214592285</v>
      </c>
      <c r="F177" s="98">
        <f t="shared" si="89"/>
        <v>0.23176980685849435</v>
      </c>
      <c r="G177" s="99">
        <f t="shared" ref="G177" si="90">G169</f>
        <v>-0.14912000000000003</v>
      </c>
    </row>
    <row r="178" spans="2:7">
      <c r="B178" s="96" t="s">
        <v>330</v>
      </c>
      <c r="C178" s="328"/>
      <c r="D178" s="98">
        <f>D170</f>
        <v>0.21329507412721194</v>
      </c>
      <c r="E178" s="98">
        <f t="shared" si="89"/>
        <v>0.40060438838523194</v>
      </c>
      <c r="F178" s="98">
        <f t="shared" si="89"/>
        <v>0.17514071294559108</v>
      </c>
      <c r="G178" s="99">
        <f t="shared" ref="G178" si="91">G170</f>
        <v>0.11918256565817842</v>
      </c>
    </row>
    <row r="179" spans="2:7">
      <c r="B179" s="92" t="s">
        <v>328</v>
      </c>
      <c r="C179" s="329">
        <f>C171</f>
        <v>0.22955523672883787</v>
      </c>
      <c r="D179" s="94">
        <f t="shared" ref="D179:F179" si="92">D171</f>
        <v>0.24490868479831823</v>
      </c>
      <c r="E179" s="94">
        <f t="shared" si="92"/>
        <v>0.23799249530956848</v>
      </c>
      <c r="F179" s="94">
        <f t="shared" si="92"/>
        <v>0.24946116388600623</v>
      </c>
      <c r="G179" s="95">
        <f t="shared" ref="G179" si="93">G171</f>
        <v>0.18965763195435092</v>
      </c>
    </row>
    <row r="180" spans="2:7">
      <c r="C180" s="33"/>
      <c r="D180" s="33"/>
      <c r="E180" s="33"/>
      <c r="F180" s="33"/>
      <c r="G180" s="33"/>
    </row>
    <row r="182" spans="2:7" s="44" customFormat="1"/>
    <row r="184" spans="2:7">
      <c r="B184" s="34" t="s">
        <v>268</v>
      </c>
    </row>
    <row r="185" spans="2:7">
      <c r="B185" s="34"/>
    </row>
    <row r="186" spans="2:7">
      <c r="C186" s="47">
        <v>2013</v>
      </c>
      <c r="D186" s="47">
        <f>C186+1</f>
        <v>2014</v>
      </c>
      <c r="E186" s="47">
        <f t="shared" ref="E186" si="94">D186+1</f>
        <v>2015</v>
      </c>
      <c r="F186" s="47">
        <f t="shared" ref="F186" si="95">E186+1</f>
        <v>2016</v>
      </c>
      <c r="G186" s="47">
        <v>2017</v>
      </c>
    </row>
    <row r="187" spans="2:7" s="35" customFormat="1">
      <c r="B187" s="35" t="s">
        <v>265</v>
      </c>
      <c r="C187" s="50">
        <f>SUM(C188:C189)</f>
        <v>1680</v>
      </c>
      <c r="D187" s="50">
        <f t="shared" ref="D187:G187" si="96">SUM(D188:D189)</f>
        <v>1618</v>
      </c>
      <c r="E187" s="50">
        <f t="shared" si="96"/>
        <v>4625</v>
      </c>
      <c r="F187" s="50">
        <f t="shared" si="96"/>
        <v>4326</v>
      </c>
      <c r="G187" s="50">
        <f t="shared" si="96"/>
        <v>6900</v>
      </c>
    </row>
    <row r="188" spans="2:7">
      <c r="B188" s="35" t="s">
        <v>266</v>
      </c>
      <c r="C188" s="20">
        <f>'Hard Input (2017)'!B140</f>
        <v>1483</v>
      </c>
      <c r="D188" s="20">
        <f>'Hard Input (2017)'!C140</f>
        <v>1411</v>
      </c>
      <c r="E188" s="20">
        <f>'Hard Input (2017)'!D140</f>
        <v>3841</v>
      </c>
      <c r="F188" s="20">
        <f>'Hard Input (2017)'!E140</f>
        <v>3223</v>
      </c>
      <c r="G188" s="20">
        <f>'Hard Input (2017)'!F140</f>
        <v>6591</v>
      </c>
    </row>
    <row r="189" spans="2:7">
      <c r="B189" s="35" t="s">
        <v>267</v>
      </c>
      <c r="C189">
        <f>'Hard Input (2017)'!B127</f>
        <v>197</v>
      </c>
      <c r="D189" s="136">
        <f>'Hard Input (2017)'!C127</f>
        <v>207</v>
      </c>
      <c r="E189" s="136">
        <f>'Hard Input (2017)'!D127</f>
        <v>784</v>
      </c>
      <c r="F189" s="136">
        <f>'Hard Input (2017)'!E127</f>
        <v>1103</v>
      </c>
      <c r="G189" s="136">
        <f>'Hard Input (2017)'!F127</f>
        <v>309</v>
      </c>
    </row>
    <row r="191" spans="2:7">
      <c r="B191" t="s">
        <v>206</v>
      </c>
      <c r="C191">
        <f>-C64</f>
        <v>34</v>
      </c>
      <c r="D191">
        <f>-D64</f>
        <v>35</v>
      </c>
      <c r="E191">
        <f>-E64</f>
        <v>36</v>
      </c>
      <c r="F191">
        <f>-F64</f>
        <v>92</v>
      </c>
      <c r="G191" s="136">
        <f>-G64</f>
        <v>115</v>
      </c>
    </row>
    <row r="193" spans="2:13">
      <c r="B193" t="s">
        <v>269</v>
      </c>
    </row>
    <row r="194" spans="2:13">
      <c r="B194" t="s">
        <v>270</v>
      </c>
      <c r="C194" s="77">
        <f>C191/C187</f>
        <v>2.0238095238095239E-2</v>
      </c>
      <c r="D194" s="77">
        <f t="shared" ref="D194:F194" si="97">D191/D187</f>
        <v>2.1631644004944377E-2</v>
      </c>
      <c r="E194" s="77">
        <f t="shared" si="97"/>
        <v>7.7837837837837834E-3</v>
      </c>
      <c r="F194" s="77">
        <f t="shared" si="97"/>
        <v>2.1266759130836799E-2</v>
      </c>
      <c r="G194" s="77">
        <f t="shared" ref="G194" si="98">G191/G187</f>
        <v>1.6666666666666666E-2</v>
      </c>
    </row>
    <row r="195" spans="2:13">
      <c r="B195" t="s">
        <v>271</v>
      </c>
      <c r="C195" s="77">
        <f>C191/C188</f>
        <v>2.2926500337154418E-2</v>
      </c>
      <c r="D195" s="77">
        <f t="shared" ref="D195:F195" si="99">D191/D188</f>
        <v>2.4805102763997167E-2</v>
      </c>
      <c r="E195" s="77">
        <f t="shared" si="99"/>
        <v>9.3725592293673523E-3</v>
      </c>
      <c r="F195" s="77">
        <f t="shared" si="99"/>
        <v>2.8544834005584861E-2</v>
      </c>
      <c r="G195" s="77">
        <f t="shared" ref="G195" si="100">G191/G188</f>
        <v>1.7448035199514489E-2</v>
      </c>
    </row>
    <row r="197" spans="2:13">
      <c r="B197" t="s">
        <v>272</v>
      </c>
    </row>
    <row r="198" spans="2:13">
      <c r="B198" t="str">
        <f>B194</f>
        <v xml:space="preserve">  Total Borrowing</v>
      </c>
      <c r="D198" s="77">
        <f>D191/C187</f>
        <v>2.0833333333333332E-2</v>
      </c>
      <c r="E198" s="77">
        <f t="shared" ref="E198:G198" si="101">E191/D187</f>
        <v>2.2249690976514216E-2</v>
      </c>
      <c r="F198" s="77">
        <f t="shared" si="101"/>
        <v>1.9891891891891892E-2</v>
      </c>
      <c r="G198" s="77">
        <f t="shared" si="101"/>
        <v>2.6583448913546002E-2</v>
      </c>
    </row>
    <row r="199" spans="2:13">
      <c r="B199" t="str">
        <f>B195</f>
        <v xml:space="preserve">  LT Debt</v>
      </c>
      <c r="D199" s="77">
        <f>D191/C188</f>
        <v>2.3600809170600135E-2</v>
      </c>
      <c r="E199" s="77">
        <f t="shared" ref="E199:G199" si="102">E191/D188</f>
        <v>2.5513819985825654E-2</v>
      </c>
      <c r="F199" s="77">
        <f t="shared" si="102"/>
        <v>2.3952095808383235E-2</v>
      </c>
      <c r="G199" s="77">
        <f t="shared" si="102"/>
        <v>3.5681042506981071E-2</v>
      </c>
    </row>
    <row r="201" spans="2:13" s="78" customFormat="1"/>
    <row r="202" spans="2:13" s="66" customFormat="1"/>
    <row r="203" spans="2:13" s="66" customFormat="1">
      <c r="B203" s="88" t="s">
        <v>193</v>
      </c>
      <c r="C203" s="88">
        <v>2013</v>
      </c>
      <c r="D203" s="88">
        <f>C203+1</f>
        <v>2014</v>
      </c>
      <c r="E203" s="88">
        <f t="shared" ref="E203" si="103">D203+1</f>
        <v>2015</v>
      </c>
      <c r="F203" s="88">
        <f t="shared" ref="F203" si="104">E203+1</f>
        <v>2016</v>
      </c>
      <c r="G203" s="400">
        <v>2017</v>
      </c>
    </row>
    <row r="204" spans="2:13">
      <c r="B204" s="89" t="s">
        <v>242</v>
      </c>
      <c r="C204" s="115">
        <f>C116</f>
        <v>2153</v>
      </c>
      <c r="D204" s="115">
        <f>D116</f>
        <v>1641</v>
      </c>
      <c r="E204" s="115">
        <f>E116</f>
        <v>1950</v>
      </c>
      <c r="F204" s="116">
        <f>F116</f>
        <v>2368</v>
      </c>
      <c r="G204" s="116">
        <f>G116</f>
        <v>2022</v>
      </c>
    </row>
    <row r="205" spans="2:13">
      <c r="B205" s="96" t="s">
        <v>206</v>
      </c>
      <c r="C205" s="127">
        <f>C191</f>
        <v>34</v>
      </c>
      <c r="D205" s="127">
        <f t="shared" ref="D205:F205" si="105">D191</f>
        <v>35</v>
      </c>
      <c r="E205" s="127">
        <f t="shared" si="105"/>
        <v>36</v>
      </c>
      <c r="F205" s="128">
        <f t="shared" si="105"/>
        <v>92</v>
      </c>
      <c r="G205" s="128">
        <f t="shared" ref="G205" si="106">G191</f>
        <v>115</v>
      </c>
    </row>
    <row r="206" spans="2:13">
      <c r="B206" s="96" t="s">
        <v>323</v>
      </c>
      <c r="C206" s="127">
        <f>C189</f>
        <v>197</v>
      </c>
      <c r="D206" s="127">
        <f t="shared" ref="D206:F206" si="107">D189</f>
        <v>207</v>
      </c>
      <c r="E206" s="127">
        <f t="shared" si="107"/>
        <v>784</v>
      </c>
      <c r="F206" s="128">
        <f t="shared" si="107"/>
        <v>1103</v>
      </c>
      <c r="G206" s="128">
        <f t="shared" ref="G206" si="108">G189</f>
        <v>309</v>
      </c>
    </row>
    <row r="207" spans="2:13">
      <c r="B207" s="96"/>
      <c r="C207" s="97"/>
      <c r="D207" s="97"/>
      <c r="E207" s="97"/>
      <c r="F207" s="117"/>
      <c r="G207" s="117"/>
    </row>
    <row r="208" spans="2:13" s="34" customFormat="1" ht="30">
      <c r="B208" s="120" t="s">
        <v>273</v>
      </c>
      <c r="C208" s="118">
        <f>(C205+C206)/C204</f>
        <v>0.1072921504876916</v>
      </c>
      <c r="D208" s="118">
        <f t="shared" ref="D208:F208" si="109">(D205+D206)/D204</f>
        <v>0.14747105423522242</v>
      </c>
      <c r="E208" s="118">
        <f t="shared" si="109"/>
        <v>0.42051282051282052</v>
      </c>
      <c r="F208" s="119">
        <f t="shared" si="109"/>
        <v>0.50464527027027029</v>
      </c>
      <c r="G208" s="119">
        <f t="shared" ref="G208" si="110">(G205+G206)/G204</f>
        <v>0.20969337289812068</v>
      </c>
      <c r="M208" s="137"/>
    </row>
    <row r="209" spans="2:13" s="34" customFormat="1">
      <c r="B209" s="123" t="s">
        <v>324</v>
      </c>
      <c r="C209" s="115">
        <f>C221</f>
        <v>1955</v>
      </c>
      <c r="D209" s="115">
        <f t="shared" ref="D209:F209" si="111">D221</f>
        <v>1647</v>
      </c>
      <c r="E209" s="115">
        <f t="shared" si="111"/>
        <v>1296</v>
      </c>
      <c r="F209" s="116">
        <f t="shared" si="111"/>
        <v>1502</v>
      </c>
      <c r="G209" s="116">
        <f t="shared" ref="G209" si="112">G221</f>
        <v>1255</v>
      </c>
      <c r="M209" s="137"/>
    </row>
    <row r="210" spans="2:13" s="34" customFormat="1">
      <c r="B210" s="124" t="s">
        <v>206</v>
      </c>
      <c r="C210" s="127">
        <f>C222</f>
        <v>34</v>
      </c>
      <c r="D210" s="127">
        <f t="shared" ref="D210:F210" si="113">D222</f>
        <v>35</v>
      </c>
      <c r="E210" s="127">
        <f t="shared" si="113"/>
        <v>36</v>
      </c>
      <c r="F210" s="128">
        <f t="shared" si="113"/>
        <v>92</v>
      </c>
      <c r="G210" s="128">
        <f t="shared" ref="G210" si="114">G222</f>
        <v>115</v>
      </c>
      <c r="M210" s="137"/>
    </row>
    <row r="211" spans="2:13" s="34" customFormat="1">
      <c r="B211" s="125"/>
      <c r="C211" s="122"/>
      <c r="D211" s="122"/>
      <c r="E211" s="122"/>
      <c r="F211" s="126"/>
      <c r="G211" s="126"/>
      <c r="M211" s="137"/>
    </row>
    <row r="212" spans="2:13" s="34" customFormat="1">
      <c r="B212" s="120" t="s">
        <v>276</v>
      </c>
      <c r="C212" s="118">
        <f>C210/C209</f>
        <v>1.7391304347826087E-2</v>
      </c>
      <c r="D212" s="118">
        <f t="shared" ref="D212:F212" si="115">D210/D209</f>
        <v>2.1250758955676987E-2</v>
      </c>
      <c r="E212" s="118">
        <f t="shared" si="115"/>
        <v>2.7777777777777776E-2</v>
      </c>
      <c r="F212" s="119">
        <f t="shared" si="115"/>
        <v>6.1251664447403459E-2</v>
      </c>
      <c r="G212" s="119">
        <f t="shared" ref="G212" si="116">G210/G209</f>
        <v>9.1633466135458169E-2</v>
      </c>
      <c r="M212" s="137"/>
    </row>
    <row r="213" spans="2:13" s="34" customFormat="1">
      <c r="B213" s="123" t="str">
        <f>B230</f>
        <v>Total Borrowing</v>
      </c>
      <c r="C213" s="115">
        <f>C230</f>
        <v>1680</v>
      </c>
      <c r="D213" s="115">
        <f t="shared" ref="D213:F214" si="117">D230</f>
        <v>1618</v>
      </c>
      <c r="E213" s="115">
        <f t="shared" si="117"/>
        <v>4625</v>
      </c>
      <c r="F213" s="116">
        <f t="shared" si="117"/>
        <v>4326</v>
      </c>
      <c r="G213" s="116">
        <f t="shared" ref="G213" si="118">G230</f>
        <v>6900</v>
      </c>
      <c r="M213" s="137"/>
    </row>
    <row r="214" spans="2:13" s="34" customFormat="1">
      <c r="B214" s="124" t="str">
        <f>B231</f>
        <v>Common Equity</v>
      </c>
      <c r="C214" s="127">
        <f>C231</f>
        <v>15458</v>
      </c>
      <c r="D214" s="127">
        <f t="shared" si="117"/>
        <v>16304</v>
      </c>
      <c r="E214" s="127">
        <f t="shared" si="117"/>
        <v>19080</v>
      </c>
      <c r="F214" s="128">
        <f t="shared" si="117"/>
        <v>19865</v>
      </c>
      <c r="G214" s="128">
        <f t="shared" ref="G214" si="119">G231</f>
        <v>19335</v>
      </c>
      <c r="M214" s="137"/>
    </row>
    <row r="215" spans="2:13" s="34" customFormat="1">
      <c r="B215" s="125"/>
      <c r="C215" s="122"/>
      <c r="D215" s="122"/>
      <c r="E215" s="122"/>
      <c r="F215" s="126"/>
      <c r="G215" s="126"/>
      <c r="M215" s="137"/>
    </row>
    <row r="216" spans="2:13" s="34" customFormat="1">
      <c r="B216" s="125" t="str">
        <f>B233</f>
        <v>D/E Ratio</v>
      </c>
      <c r="C216" s="98">
        <f>C213/C214</f>
        <v>0.1086815888213223</v>
      </c>
      <c r="D216" s="98">
        <f t="shared" ref="D216:F216" si="120">D213/D214</f>
        <v>9.9239450441609423E-2</v>
      </c>
      <c r="E216" s="98">
        <f t="shared" si="120"/>
        <v>0.24240041928721173</v>
      </c>
      <c r="F216" s="99">
        <f t="shared" si="120"/>
        <v>0.21776994714321671</v>
      </c>
      <c r="G216" s="99">
        <f t="shared" ref="G216" si="121">G213/G214</f>
        <v>0.35686578743211794</v>
      </c>
      <c r="M216" s="137"/>
    </row>
    <row r="217" spans="2:13" s="34" customFormat="1">
      <c r="B217" s="120" t="str">
        <f>B234</f>
        <v>D/(D+E) Ratio</v>
      </c>
      <c r="C217" s="94">
        <f>C213/(C213+C214)</f>
        <v>9.8027774536118564E-2</v>
      </c>
      <c r="D217" s="94">
        <f t="shared" ref="D217:F217" si="122">D213/(D213+D214)</f>
        <v>9.0280102667113046E-2</v>
      </c>
      <c r="E217" s="94">
        <f t="shared" si="122"/>
        <v>0.19510651761231806</v>
      </c>
      <c r="F217" s="95">
        <f t="shared" si="122"/>
        <v>0.17882683642677027</v>
      </c>
      <c r="G217" s="95">
        <f t="shared" ref="G217" si="123">G213/(G213+G214)</f>
        <v>0.26300743281875355</v>
      </c>
      <c r="M217" s="137"/>
    </row>
    <row r="218" spans="2:13" s="34" customFormat="1">
      <c r="B218" s="121"/>
      <c r="C218" s="122"/>
      <c r="D218" s="122"/>
      <c r="E218" s="122"/>
      <c r="F218" s="122"/>
      <c r="G218" s="122"/>
      <c r="M218" s="137"/>
    </row>
    <row r="220" spans="2:13">
      <c r="B220" t="s">
        <v>274</v>
      </c>
      <c r="C220" s="20">
        <f>C62</f>
        <v>1891</v>
      </c>
      <c r="D220" s="20">
        <f>D62</f>
        <v>1706</v>
      </c>
      <c r="E220" s="20">
        <f>E62</f>
        <v>1581</v>
      </c>
      <c r="F220" s="20">
        <f>F62</f>
        <v>3163</v>
      </c>
      <c r="G220" s="20">
        <f>G62</f>
        <v>1496</v>
      </c>
    </row>
    <row r="221" spans="2:13">
      <c r="B221" t="s">
        <v>275</v>
      </c>
      <c r="C221" s="20">
        <f>I62</f>
        <v>1955</v>
      </c>
      <c r="D221" s="20">
        <f>J62</f>
        <v>1647</v>
      </c>
      <c r="E221" s="20">
        <f>K62</f>
        <v>1296</v>
      </c>
      <c r="F221" s="20">
        <f>L62</f>
        <v>1502</v>
      </c>
      <c r="G221" s="20">
        <f>M62</f>
        <v>1255</v>
      </c>
    </row>
    <row r="222" spans="2:13">
      <c r="B222" t="s">
        <v>206</v>
      </c>
      <c r="C222">
        <f>C191</f>
        <v>34</v>
      </c>
      <c r="D222">
        <f t="shared" ref="D222:F222" si="124">D191</f>
        <v>35</v>
      </c>
      <c r="E222">
        <f t="shared" si="124"/>
        <v>36</v>
      </c>
      <c r="F222">
        <f t="shared" si="124"/>
        <v>92</v>
      </c>
      <c r="G222" s="136">
        <f t="shared" ref="G222" si="125">G191</f>
        <v>115</v>
      </c>
    </row>
    <row r="224" spans="2:13">
      <c r="B224" s="34" t="s">
        <v>276</v>
      </c>
    </row>
    <row r="225" spans="2:13">
      <c r="B225" t="s">
        <v>277</v>
      </c>
      <c r="C225" s="33">
        <f>C222/C220</f>
        <v>1.7979904812268643E-2</v>
      </c>
      <c r="D225" s="33">
        <f t="shared" ref="D225:F225" si="126">D222/D220</f>
        <v>2.0515826494724502E-2</v>
      </c>
      <c r="E225" s="33">
        <f t="shared" si="126"/>
        <v>2.2770398481973434E-2</v>
      </c>
      <c r="F225" s="33">
        <f t="shared" si="126"/>
        <v>2.9086310464748657E-2</v>
      </c>
      <c r="G225" s="33">
        <f t="shared" ref="G225" si="127">G222/G220</f>
        <v>7.6871657754010697E-2</v>
      </c>
    </row>
    <row r="226" spans="2:13">
      <c r="B226" t="s">
        <v>278</v>
      </c>
      <c r="C226" s="33">
        <f>C222/C221</f>
        <v>1.7391304347826087E-2</v>
      </c>
      <c r="D226" s="33">
        <f t="shared" ref="D226:F226" si="128">D222/D221</f>
        <v>2.1250758955676987E-2</v>
      </c>
      <c r="E226" s="33">
        <f t="shared" si="128"/>
        <v>2.7777777777777776E-2</v>
      </c>
      <c r="F226" s="33">
        <f t="shared" si="128"/>
        <v>6.1251664447403459E-2</v>
      </c>
      <c r="G226" s="33">
        <f t="shared" ref="G226" si="129">G222/G221</f>
        <v>9.1633466135458169E-2</v>
      </c>
    </row>
    <row r="228" spans="2:13" s="78" customFormat="1"/>
    <row r="230" spans="2:13">
      <c r="B230" t="s">
        <v>279</v>
      </c>
      <c r="C230" s="20">
        <f>C187</f>
        <v>1680</v>
      </c>
      <c r="D230" s="20">
        <f t="shared" ref="D230:F230" si="130">D187</f>
        <v>1618</v>
      </c>
      <c r="E230" s="20">
        <f t="shared" si="130"/>
        <v>4625</v>
      </c>
      <c r="F230" s="20">
        <f t="shared" si="130"/>
        <v>4326</v>
      </c>
      <c r="G230" s="20">
        <f t="shared" ref="G230" si="131">G187</f>
        <v>6900</v>
      </c>
    </row>
    <row r="231" spans="2:13">
      <c r="B231" t="s">
        <v>280</v>
      </c>
      <c r="C231" s="20">
        <f>'Hard Input (2017)'!B151</f>
        <v>15458</v>
      </c>
      <c r="D231" s="20">
        <f>'Hard Input (2017)'!C151</f>
        <v>16304</v>
      </c>
      <c r="E231" s="20">
        <f>'Hard Input (2017)'!D151</f>
        <v>19080</v>
      </c>
      <c r="F231" s="20">
        <f>'Hard Input (2017)'!E151</f>
        <v>19865</v>
      </c>
      <c r="G231" s="20">
        <f>'Hard Input (2017)'!F151</f>
        <v>19335</v>
      </c>
    </row>
    <row r="233" spans="2:13">
      <c r="B233" t="s">
        <v>281</v>
      </c>
      <c r="C233" s="33">
        <f>C230/C231</f>
        <v>0.1086815888213223</v>
      </c>
      <c r="D233" s="33">
        <f t="shared" ref="D233:F233" si="132">D230/D231</f>
        <v>9.9239450441609423E-2</v>
      </c>
      <c r="E233" s="33">
        <f t="shared" si="132"/>
        <v>0.24240041928721173</v>
      </c>
      <c r="F233" s="33">
        <f t="shared" si="132"/>
        <v>0.21776994714321671</v>
      </c>
      <c r="G233" s="33">
        <f>G230/G231</f>
        <v>0.35686578743211794</v>
      </c>
    </row>
    <row r="234" spans="2:13">
      <c r="B234" t="s">
        <v>282</v>
      </c>
      <c r="C234" s="33">
        <f>C230/(C230+C231)</f>
        <v>9.8027774536118564E-2</v>
      </c>
      <c r="D234" s="33">
        <f t="shared" ref="D234:F234" si="133">D230/(D230+D231)</f>
        <v>9.0280102667113046E-2</v>
      </c>
      <c r="E234" s="33">
        <f t="shared" si="133"/>
        <v>0.19510651761231806</v>
      </c>
      <c r="F234" s="33">
        <f t="shared" si="133"/>
        <v>0.17882683642677027</v>
      </c>
      <c r="G234" s="33">
        <f>G230/(G230+G231)</f>
        <v>0.26300743281875355</v>
      </c>
      <c r="H234" s="43">
        <f>AVERAGE(C234:G234)</f>
        <v>0.16504973281221469</v>
      </c>
    </row>
    <row r="236" spans="2:13" s="44" customFormat="1"/>
    <row r="238" spans="2:13">
      <c r="B238" s="45" t="s">
        <v>290</v>
      </c>
    </row>
    <row r="239" spans="2:13">
      <c r="C239" s="86">
        <v>2013</v>
      </c>
      <c r="D239" s="86">
        <v>2014</v>
      </c>
      <c r="E239" s="86">
        <v>2015</v>
      </c>
      <c r="F239" s="86">
        <v>2016</v>
      </c>
      <c r="G239" s="86">
        <v>2017</v>
      </c>
      <c r="H239" s="406" t="s">
        <v>187</v>
      </c>
    </row>
    <row r="240" spans="2:13" s="34" customFormat="1">
      <c r="B240" s="34" t="s">
        <v>299</v>
      </c>
      <c r="C240" s="85">
        <f>C242+C250+C254</f>
        <v>8327.5</v>
      </c>
      <c r="D240" s="85">
        <f t="shared" ref="D240:G240" si="134">D242+D250+D254</f>
        <v>8229.4</v>
      </c>
      <c r="E240" s="85">
        <f t="shared" si="134"/>
        <v>8395.9</v>
      </c>
      <c r="F240" s="85">
        <f t="shared" si="134"/>
        <v>8931.6</v>
      </c>
      <c r="G240" s="85">
        <f t="shared" si="134"/>
        <v>9328.7000000000007</v>
      </c>
      <c r="H240" s="85">
        <f>AVERAGE(C240:G240)</f>
        <v>8642.6200000000008</v>
      </c>
      <c r="M240" s="137"/>
    </row>
    <row r="241" spans="2:8">
      <c r="C241" s="84"/>
      <c r="D241" s="84"/>
      <c r="E241" s="84"/>
      <c r="F241" s="84"/>
      <c r="G241" s="84"/>
    </row>
    <row r="242" spans="2:8">
      <c r="B242" s="34" t="s">
        <v>304</v>
      </c>
      <c r="C242" s="85">
        <f>SUM(C247:C248)</f>
        <v>8217</v>
      </c>
      <c r="D242" s="85">
        <f t="shared" ref="D242:G242" si="135">SUM(D247:D248)</f>
        <v>8062.0999999999995</v>
      </c>
      <c r="E242" s="85">
        <f t="shared" si="135"/>
        <v>8215</v>
      </c>
      <c r="F242" s="85">
        <f t="shared" si="135"/>
        <v>8804.5</v>
      </c>
      <c r="G242" s="85">
        <f t="shared" si="135"/>
        <v>9163.8000000000011</v>
      </c>
      <c r="H242" s="85">
        <f>AVERAGE(C242:G242)</f>
        <v>8492.48</v>
      </c>
    </row>
    <row r="243" spans="2:8">
      <c r="B243" t="s">
        <v>285</v>
      </c>
      <c r="C243" s="84">
        <f>'Hard Input'!C153</f>
        <v>5689.7</v>
      </c>
      <c r="D243" s="84">
        <f>'Hard Input'!D153</f>
        <v>5445</v>
      </c>
      <c r="E243" s="84">
        <f>'Hard Input'!E153</f>
        <v>5602</v>
      </c>
      <c r="F243" s="84">
        <f>'Hard Input'!F153</f>
        <v>5778.7</v>
      </c>
      <c r="G243" s="84">
        <v>5869.5</v>
      </c>
      <c r="H243" s="85">
        <f t="shared" ref="H243:H256" si="136">AVERAGE(C243:G243)</f>
        <v>5676.9800000000005</v>
      </c>
    </row>
    <row r="244" spans="2:8">
      <c r="B244" t="s">
        <v>741</v>
      </c>
      <c r="C244" s="84">
        <f>'Hard Input'!C154</f>
        <v>1591.4</v>
      </c>
      <c r="D244" s="84">
        <f>'Hard Input'!D154</f>
        <v>1699.8</v>
      </c>
      <c r="E244" s="84">
        <f>'Hard Input'!E154</f>
        <v>1350.2</v>
      </c>
      <c r="F244" s="84">
        <f>'Hard Input'!F154</f>
        <v>1816.3</v>
      </c>
      <c r="G244" s="84">
        <v>1893.4</v>
      </c>
      <c r="H244" s="85">
        <f t="shared" si="136"/>
        <v>1670.22</v>
      </c>
    </row>
    <row r="245" spans="2:8">
      <c r="B245" t="s">
        <v>287</v>
      </c>
      <c r="C245" s="84">
        <f>'Hard Input'!C155</f>
        <v>941.8</v>
      </c>
      <c r="D245" s="84">
        <f>'Hard Input'!D155</f>
        <v>999.9</v>
      </c>
      <c r="E245" s="84">
        <f>'Hard Input'!E155</f>
        <v>1288.2</v>
      </c>
      <c r="F245" s="84">
        <f>'Hard Input'!F155</f>
        <v>1365</v>
      </c>
      <c r="G245" s="84">
        <v>1435.2</v>
      </c>
      <c r="H245" s="85">
        <f t="shared" si="136"/>
        <v>1206.02</v>
      </c>
    </row>
    <row r="246" spans="2:8" s="136" customFormat="1">
      <c r="B246" s="136" t="s">
        <v>871</v>
      </c>
      <c r="C246" s="84">
        <f>SUM(C244:C245)</f>
        <v>2533.1999999999998</v>
      </c>
      <c r="D246" s="84">
        <f t="shared" ref="D246:H246" si="137">SUM(D244:D245)</f>
        <v>2699.7</v>
      </c>
      <c r="E246" s="84">
        <f t="shared" si="137"/>
        <v>2638.4</v>
      </c>
      <c r="F246" s="84">
        <f t="shared" si="137"/>
        <v>3181.3</v>
      </c>
      <c r="G246" s="84">
        <f t="shared" si="137"/>
        <v>3328.6000000000004</v>
      </c>
      <c r="H246" s="84">
        <f t="shared" si="137"/>
        <v>2876.24</v>
      </c>
    </row>
    <row r="247" spans="2:8">
      <c r="B247" t="s">
        <v>296</v>
      </c>
      <c r="C247" s="84">
        <f>SUM(C243:C245)</f>
        <v>8222.9</v>
      </c>
      <c r="D247" s="84">
        <f t="shared" ref="D247:G247" si="138">SUM(D243:D245)</f>
        <v>8144.7</v>
      </c>
      <c r="E247" s="84">
        <f t="shared" si="138"/>
        <v>8240.4</v>
      </c>
      <c r="F247" s="84">
        <f t="shared" si="138"/>
        <v>8960</v>
      </c>
      <c r="G247" s="84">
        <f t="shared" si="138"/>
        <v>9198.1</v>
      </c>
      <c r="H247" s="85">
        <f t="shared" si="136"/>
        <v>8553.2199999999993</v>
      </c>
    </row>
    <row r="248" spans="2:8">
      <c r="B248" t="s">
        <v>292</v>
      </c>
      <c r="C248" s="84">
        <f>'Hard Input'!C156</f>
        <v>-5.9</v>
      </c>
      <c r="D248" s="84">
        <f>'Hard Input'!D156</f>
        <v>-82.6</v>
      </c>
      <c r="E248" s="84">
        <f>'Hard Input'!E156</f>
        <v>-25.4</v>
      </c>
      <c r="F248" s="84">
        <f>'Hard Input'!F156</f>
        <v>-155.5</v>
      </c>
      <c r="G248" s="84">
        <v>-34.299999999999997</v>
      </c>
      <c r="H248" s="85">
        <f t="shared" si="136"/>
        <v>-60.739999999999995</v>
      </c>
    </row>
    <row r="249" spans="2:8">
      <c r="C249" s="84"/>
      <c r="D249" s="84"/>
      <c r="E249" s="84"/>
      <c r="F249" s="84"/>
      <c r="G249" s="84"/>
    </row>
    <row r="250" spans="2:8">
      <c r="B250" s="34" t="s">
        <v>297</v>
      </c>
      <c r="C250" s="85">
        <f>SUM(C251:C252)</f>
        <v>65.8</v>
      </c>
      <c r="D250" s="85">
        <f t="shared" ref="D250:G250" si="139">SUM(D251:D252)</f>
        <v>64.699999999999989</v>
      </c>
      <c r="E250" s="85">
        <f t="shared" si="139"/>
        <v>73.900000000000006</v>
      </c>
      <c r="F250" s="85">
        <f t="shared" si="139"/>
        <v>67.5</v>
      </c>
      <c r="G250" s="85">
        <f t="shared" si="139"/>
        <v>104.6</v>
      </c>
      <c r="H250" s="85">
        <f t="shared" si="136"/>
        <v>75.3</v>
      </c>
    </row>
    <row r="251" spans="2:8">
      <c r="B251" t="str">
        <f>'Hard Input'!B157</f>
        <v xml:space="preserve">  Properties</v>
      </c>
      <c r="C251" s="84">
        <f>'Hard Input'!C157</f>
        <v>77.2</v>
      </c>
      <c r="D251" s="84">
        <f>'Hard Input'!D157</f>
        <v>77.599999999999994</v>
      </c>
      <c r="E251" s="84">
        <f>'Hard Input'!E157</f>
        <v>86.9</v>
      </c>
      <c r="F251" s="84">
        <f>'Hard Input'!F157</f>
        <v>80.8</v>
      </c>
      <c r="G251" s="84">
        <v>117.8</v>
      </c>
      <c r="H251" s="85">
        <f t="shared" si="136"/>
        <v>88.06</v>
      </c>
    </row>
    <row r="252" spans="2:8">
      <c r="B252" t="str">
        <f>'Hard Input'!B158</f>
        <v xml:space="preserve">    - Segmental Elimination</v>
      </c>
      <c r="C252" s="84">
        <f>'Hard Input'!C158</f>
        <v>-11.4</v>
      </c>
      <c r="D252" s="84">
        <f>'Hard Input'!D158</f>
        <v>-12.9</v>
      </c>
      <c r="E252" s="84">
        <f>'Hard Input'!E158</f>
        <v>-13</v>
      </c>
      <c r="F252" s="84">
        <f>'Hard Input'!F158</f>
        <v>-13.3</v>
      </c>
      <c r="G252" s="84">
        <v>-13.2</v>
      </c>
      <c r="H252" s="85">
        <f t="shared" si="136"/>
        <v>-12.76</v>
      </c>
    </row>
    <row r="253" spans="2:8">
      <c r="C253" s="84"/>
      <c r="D253" s="84"/>
      <c r="E253" s="84"/>
      <c r="F253" s="84"/>
      <c r="G253" s="84"/>
    </row>
    <row r="254" spans="2:8">
      <c r="B254" s="34" t="s">
        <v>298</v>
      </c>
      <c r="C254" s="85">
        <f>SUM(C255:C256)</f>
        <v>44.699999999999989</v>
      </c>
      <c r="D254" s="85">
        <f t="shared" ref="D254:G254" si="140">SUM(D255:D256)</f>
        <v>102.6</v>
      </c>
      <c r="E254" s="85">
        <f t="shared" si="140"/>
        <v>107</v>
      </c>
      <c r="F254" s="85">
        <f t="shared" si="140"/>
        <v>59.599999999999994</v>
      </c>
      <c r="G254" s="85">
        <f t="shared" si="140"/>
        <v>60.300000000000011</v>
      </c>
      <c r="H254" s="85">
        <f t="shared" si="136"/>
        <v>74.84</v>
      </c>
    </row>
    <row r="255" spans="2:8">
      <c r="B255" t="str">
        <f>'Hard Input'!B160</f>
        <v xml:space="preserve">  Investment &amp; Others</v>
      </c>
      <c r="C255" s="84">
        <f>'Hard Input'!C160</f>
        <v>182.1</v>
      </c>
      <c r="D255" s="84">
        <f>'Hard Input'!D160</f>
        <v>249.5</v>
      </c>
      <c r="E255" s="84">
        <f>'Hard Input'!E160</f>
        <v>252.8</v>
      </c>
      <c r="F255" s="84">
        <f>'Hard Input'!F160</f>
        <v>165.7</v>
      </c>
      <c r="G255" s="84">
        <v>193.8</v>
      </c>
      <c r="H255" s="85">
        <f t="shared" si="136"/>
        <v>208.78000000000003</v>
      </c>
    </row>
    <row r="256" spans="2:8">
      <c r="B256" t="str">
        <f>'Hard Input'!B161</f>
        <v xml:space="preserve">    - Segmental Elimination</v>
      </c>
      <c r="C256" s="84">
        <f>'Hard Input'!C161</f>
        <v>-137.4</v>
      </c>
      <c r="D256" s="84">
        <f>'Hard Input'!D161</f>
        <v>-146.9</v>
      </c>
      <c r="E256" s="84">
        <f>'Hard Input'!E161</f>
        <v>-145.80000000000001</v>
      </c>
      <c r="F256" s="84">
        <f>'Hard Input'!F161</f>
        <v>-106.1</v>
      </c>
      <c r="G256" s="84">
        <v>-133.5</v>
      </c>
      <c r="H256" s="85">
        <f t="shared" si="136"/>
        <v>-133.94</v>
      </c>
    </row>
    <row r="258" spans="2:8">
      <c r="B258" s="34" t="s">
        <v>300</v>
      </c>
    </row>
    <row r="259" spans="2:8">
      <c r="B259" t="s">
        <v>284</v>
      </c>
      <c r="C259" s="33">
        <f>C242/C240</f>
        <v>0.98673071149804858</v>
      </c>
      <c r="D259" s="33">
        <f t="shared" ref="D259:F259" si="141">D242/D240</f>
        <v>0.97967044985053586</v>
      </c>
      <c r="E259" s="33">
        <f t="shared" si="141"/>
        <v>0.97845376910158532</v>
      </c>
      <c r="F259" s="33">
        <f t="shared" si="141"/>
        <v>0.985769626942541</v>
      </c>
      <c r="G259" s="33">
        <f t="shared" ref="G259" si="142">G242/G240</f>
        <v>0.9823233676718085</v>
      </c>
      <c r="H259" s="178">
        <f t="shared" ref="H259:H261" si="143">AVERAGE(C259:G259)</f>
        <v>0.98258958501290383</v>
      </c>
    </row>
    <row r="260" spans="2:8">
      <c r="B260" t="s">
        <v>288</v>
      </c>
      <c r="C260" s="33">
        <f>C250/C240</f>
        <v>7.9015310717502254E-3</v>
      </c>
      <c r="D260" s="33">
        <f t="shared" ref="D260:F260" si="144">D250/D240</f>
        <v>7.8620555569057279E-3</v>
      </c>
      <c r="E260" s="33">
        <f t="shared" si="144"/>
        <v>8.8019152205243041E-3</v>
      </c>
      <c r="F260" s="33">
        <f t="shared" si="144"/>
        <v>7.5574365175332522E-3</v>
      </c>
      <c r="G260" s="33">
        <f t="shared" ref="G260" si="145">G250/G240</f>
        <v>1.1212709166336144E-2</v>
      </c>
      <c r="H260" s="178">
        <f t="shared" si="143"/>
        <v>8.6671295066099302E-3</v>
      </c>
    </row>
    <row r="261" spans="2:8">
      <c r="B261" t="s">
        <v>289</v>
      </c>
      <c r="C261" s="33">
        <f>C254/C240</f>
        <v>5.3677574302011394E-3</v>
      </c>
      <c r="D261" s="33">
        <f t="shared" ref="D261:F261" si="146">D254/D240</f>
        <v>1.2467494592558389E-2</v>
      </c>
      <c r="E261" s="33">
        <f t="shared" si="146"/>
        <v>1.2744315677890399E-2</v>
      </c>
      <c r="F261" s="33">
        <f t="shared" si="146"/>
        <v>6.6729365399256562E-3</v>
      </c>
      <c r="G261" s="33">
        <f t="shared" ref="G261" si="147">G254/G240</f>
        <v>6.4639231618553502E-3</v>
      </c>
      <c r="H261" s="178">
        <f t="shared" si="143"/>
        <v>8.7432854804861855E-3</v>
      </c>
    </row>
    <row r="262" spans="2:8">
      <c r="H262" s="70"/>
    </row>
    <row r="263" spans="2:8">
      <c r="B263" s="34" t="s">
        <v>301</v>
      </c>
      <c r="H263" s="70"/>
    </row>
    <row r="264" spans="2:8">
      <c r="B264" t="s">
        <v>302</v>
      </c>
      <c r="C264" s="33">
        <f>C243/C$247</f>
        <v>0.69193350277882504</v>
      </c>
      <c r="D264" s="33">
        <f t="shared" ref="D264:F264" si="148">D243/D$247</f>
        <v>0.66853291097277989</v>
      </c>
      <c r="E264" s="33">
        <f t="shared" si="148"/>
        <v>0.67982136789476244</v>
      </c>
      <c r="F264" s="33">
        <f t="shared" si="148"/>
        <v>0.64494419642857137</v>
      </c>
      <c r="G264" s="33">
        <f t="shared" ref="G264" si="149">G243/G$247</f>
        <v>0.6381209162761875</v>
      </c>
      <c r="H264" s="178">
        <f t="shared" ref="H264:H267" si="150">AVERAGE(C264:G264)</f>
        <v>0.66467057887022529</v>
      </c>
    </row>
    <row r="265" spans="2:8">
      <c r="B265" t="s">
        <v>870</v>
      </c>
      <c r="C265" s="33">
        <f>C244/C$247</f>
        <v>0.19353269527782171</v>
      </c>
      <c r="D265" s="33">
        <f t="shared" ref="D265:F265" si="151">D244/D$247</f>
        <v>0.20870013628494605</v>
      </c>
      <c r="E265" s="33">
        <f t="shared" si="151"/>
        <v>0.16385126935585653</v>
      </c>
      <c r="F265" s="33">
        <f t="shared" si="151"/>
        <v>0.20271205357142857</v>
      </c>
      <c r="G265" s="33">
        <f t="shared" ref="G265" si="152">G244/G$247</f>
        <v>0.2058468596775421</v>
      </c>
      <c r="H265" s="178">
        <f t="shared" si="150"/>
        <v>0.19492860283351904</v>
      </c>
    </row>
    <row r="266" spans="2:8">
      <c r="B266" t="s">
        <v>303</v>
      </c>
      <c r="C266" s="33">
        <f>C245/C$247</f>
        <v>0.11453380194335332</v>
      </c>
      <c r="D266" s="33">
        <f t="shared" ref="D266:F266" si="153">D245/D$247</f>
        <v>0.12276695274227412</v>
      </c>
      <c r="E266" s="33">
        <f t="shared" si="153"/>
        <v>0.15632736274938111</v>
      </c>
      <c r="F266" s="33">
        <f t="shared" si="153"/>
        <v>0.15234375</v>
      </c>
      <c r="G266" s="33">
        <f t="shared" ref="G266" si="154">G245/G$247</f>
        <v>0.15603222404627043</v>
      </c>
      <c r="H266" s="178">
        <f t="shared" si="150"/>
        <v>0.14040081829625581</v>
      </c>
    </row>
    <row r="267" spans="2:8" s="136" customFormat="1">
      <c r="B267" s="136" t="s">
        <v>869</v>
      </c>
      <c r="C267" s="33">
        <f>SUM(C265:C266)</f>
        <v>0.30806649722117502</v>
      </c>
      <c r="D267" s="33">
        <f t="shared" ref="D267:G267" si="155">SUM(D265:D266)</f>
        <v>0.33146708902722016</v>
      </c>
      <c r="E267" s="33">
        <f t="shared" si="155"/>
        <v>0.32017863210523767</v>
      </c>
      <c r="F267" s="33">
        <f t="shared" si="155"/>
        <v>0.35505580357142857</v>
      </c>
      <c r="G267" s="33">
        <f t="shared" si="155"/>
        <v>0.3618790837238125</v>
      </c>
      <c r="H267" s="178">
        <f t="shared" si="150"/>
        <v>0.33532942112977482</v>
      </c>
    </row>
    <row r="268" spans="2:8">
      <c r="H268" s="70"/>
    </row>
    <row r="269" spans="2:8">
      <c r="B269" s="34" t="s">
        <v>305</v>
      </c>
      <c r="H269" s="70"/>
    </row>
    <row r="270" spans="2:8">
      <c r="B270" t="str">
        <f>B259</f>
        <v xml:space="preserve">  Leisure and Hospitality</v>
      </c>
      <c r="D270" s="33">
        <f>D242/C242 - 1</f>
        <v>-1.8851162224656215E-2</v>
      </c>
      <c r="E270" s="33">
        <f t="shared" ref="E270:G270" si="156">E242/D242 - 1</f>
        <v>1.8965281998486905E-2</v>
      </c>
      <c r="F270" s="33">
        <f t="shared" si="156"/>
        <v>7.1758977480219199E-2</v>
      </c>
      <c r="G270" s="33">
        <f t="shared" si="156"/>
        <v>4.0808677380884895E-2</v>
      </c>
      <c r="H270" s="178">
        <f t="shared" ref="H270:H272" si="157">AVERAGE(C270:G270)</f>
        <v>2.8170443658733696E-2</v>
      </c>
    </row>
    <row r="271" spans="2:8">
      <c r="B271" t="str">
        <f>B260</f>
        <v xml:space="preserve">  Properties</v>
      </c>
      <c r="D271" s="33">
        <f>D250/C250 - 1</f>
        <v>-1.6717325227963653E-2</v>
      </c>
      <c r="E271" s="33">
        <f t="shared" ref="E271:G271" si="158">E250/D250 - 1</f>
        <v>0.14219474497681639</v>
      </c>
      <c r="F271" s="33">
        <f t="shared" si="158"/>
        <v>-8.6603518267929669E-2</v>
      </c>
      <c r="G271" s="33">
        <f t="shared" si="158"/>
        <v>0.54962962962962947</v>
      </c>
      <c r="H271" s="178">
        <f t="shared" si="157"/>
        <v>0.14712588277763813</v>
      </c>
    </row>
    <row r="272" spans="2:8">
      <c r="B272" t="str">
        <f>B261</f>
        <v xml:space="preserve">  Investment &amp; Others</v>
      </c>
      <c r="D272" s="33">
        <f>D254/C254 - 1</f>
        <v>1.2953020134228193</v>
      </c>
      <c r="E272" s="33">
        <f t="shared" ref="E272:G272" si="159">E254/D254 - 1</f>
        <v>4.2884990253411415E-2</v>
      </c>
      <c r="F272" s="33">
        <f t="shared" si="159"/>
        <v>-0.44299065420560757</v>
      </c>
      <c r="G272" s="33">
        <f t="shared" si="159"/>
        <v>1.1744966442953197E-2</v>
      </c>
      <c r="H272" s="178">
        <f t="shared" si="157"/>
        <v>0.22673532897839407</v>
      </c>
    </row>
    <row r="274" spans="2:14">
      <c r="B274" s="34" t="s">
        <v>306</v>
      </c>
    </row>
    <row r="275" spans="2:14">
      <c r="B275" t="str">
        <f>B264</f>
        <v xml:space="preserve">  Malaysia</v>
      </c>
      <c r="D275" s="33">
        <f>D243/C243 - 1</f>
        <v>-4.3007539940594364E-2</v>
      </c>
      <c r="E275" s="33">
        <f t="shared" ref="E275:G275" si="160">E243/D243 - 1</f>
        <v>2.883379247015605E-2</v>
      </c>
      <c r="F275" s="33">
        <f t="shared" si="160"/>
        <v>3.1542306319171765E-2</v>
      </c>
      <c r="G275" s="33">
        <f t="shared" si="160"/>
        <v>1.5712876598543035E-2</v>
      </c>
      <c r="H275" s="178">
        <f t="shared" ref="H275:H277" si="161">AVERAGE(C275:G275)</f>
        <v>8.2703588618191215E-3</v>
      </c>
    </row>
    <row r="276" spans="2:14">
      <c r="B276" t="str">
        <f>B265</f>
        <v xml:space="preserve">  UK and Egypt</v>
      </c>
      <c r="D276" s="33">
        <f t="shared" ref="D276:G276" si="162">D244/C244 - 1</f>
        <v>6.8116124167399761E-2</v>
      </c>
      <c r="E276" s="33">
        <f t="shared" si="162"/>
        <v>-0.20567125544181664</v>
      </c>
      <c r="F276" s="33">
        <f t="shared" si="162"/>
        <v>0.34520811731595313</v>
      </c>
      <c r="G276" s="33">
        <f t="shared" si="162"/>
        <v>4.2448934647359993E-2</v>
      </c>
      <c r="H276" s="178">
        <f t="shared" si="161"/>
        <v>6.2525480172224063E-2</v>
      </c>
    </row>
    <row r="277" spans="2:14">
      <c r="B277" t="str">
        <f>B266</f>
        <v xml:space="preserve">  US and Bahamas</v>
      </c>
      <c r="D277" s="33">
        <f t="shared" ref="D277:G277" si="163">D245/C245 - 1</f>
        <v>6.169038012316852E-2</v>
      </c>
      <c r="E277" s="33">
        <f t="shared" si="163"/>
        <v>0.28832883288328848</v>
      </c>
      <c r="F277" s="33">
        <f t="shared" si="163"/>
        <v>5.9618071727992605E-2</v>
      </c>
      <c r="G277" s="33">
        <f t="shared" si="163"/>
        <v>5.1428571428571379E-2</v>
      </c>
      <c r="H277" s="178">
        <f t="shared" si="161"/>
        <v>0.11526646404075525</v>
      </c>
    </row>
    <row r="278" spans="2:14">
      <c r="D278" s="33"/>
      <c r="E278" s="33"/>
      <c r="F278" s="33"/>
      <c r="G278" s="33"/>
    </row>
    <row r="279" spans="2:14">
      <c r="B279" s="88" t="s">
        <v>193</v>
      </c>
      <c r="C279" s="88">
        <v>2013</v>
      </c>
      <c r="D279" s="88">
        <v>2014</v>
      </c>
      <c r="E279" s="88">
        <v>2015</v>
      </c>
      <c r="F279" s="88">
        <v>2016</v>
      </c>
      <c r="G279" s="401">
        <v>2017</v>
      </c>
    </row>
    <row r="280" spans="2:14">
      <c r="B280" s="108" t="s">
        <v>299</v>
      </c>
      <c r="C280" s="90">
        <f>C240</f>
        <v>8327.5</v>
      </c>
      <c r="D280" s="90">
        <f t="shared" ref="D280:F280" si="164">D240</f>
        <v>8229.4</v>
      </c>
      <c r="E280" s="90">
        <f t="shared" si="164"/>
        <v>8395.9</v>
      </c>
      <c r="F280" s="91">
        <f t="shared" si="164"/>
        <v>8931.6</v>
      </c>
      <c r="G280" s="91">
        <f t="shared" ref="G280" si="165">G240</f>
        <v>9328.7000000000007</v>
      </c>
      <c r="J280" s="84"/>
      <c r="K280" s="84"/>
      <c r="L280" s="84"/>
      <c r="M280" s="84"/>
      <c r="N280" s="84"/>
    </row>
    <row r="281" spans="2:14">
      <c r="B281" s="92" t="s">
        <v>314</v>
      </c>
      <c r="C281" s="93"/>
      <c r="D281" s="94">
        <f>D280/C280 - 1</f>
        <v>-1.1780246172320652E-2</v>
      </c>
      <c r="E281" s="94">
        <f t="shared" ref="E281:G281" si="166">E280/D280 - 1</f>
        <v>2.0232337715993864E-2</v>
      </c>
      <c r="F281" s="95">
        <f t="shared" si="166"/>
        <v>6.3804952417251259E-2</v>
      </c>
      <c r="G281" s="95">
        <f t="shared" si="166"/>
        <v>4.4460119127591957E-2</v>
      </c>
      <c r="K281" s="33"/>
      <c r="L281" s="33"/>
      <c r="M281" s="33"/>
      <c r="N281" s="33"/>
    </row>
    <row r="282" spans="2:14">
      <c r="B282" s="108" t="s">
        <v>315</v>
      </c>
      <c r="C282" s="90">
        <f>SUM(C283:C286)</f>
        <v>8217</v>
      </c>
      <c r="D282" s="90">
        <f t="shared" ref="D282:F282" si="167">SUM(D283:D286)</f>
        <v>8062.0999999999995</v>
      </c>
      <c r="E282" s="90">
        <f t="shared" si="167"/>
        <v>8215</v>
      </c>
      <c r="F282" s="91">
        <f t="shared" si="167"/>
        <v>8804.5</v>
      </c>
      <c r="G282" s="91">
        <f t="shared" ref="G282" si="168">SUM(G283:G286)</f>
        <v>9163.8000000000011</v>
      </c>
      <c r="J282" s="84"/>
      <c r="K282" s="84"/>
      <c r="L282" s="84"/>
      <c r="M282" s="84"/>
      <c r="N282" s="84"/>
    </row>
    <row r="283" spans="2:14">
      <c r="B283" s="96" t="s">
        <v>316</v>
      </c>
      <c r="C283" s="101">
        <f>C243</f>
        <v>5689.7</v>
      </c>
      <c r="D283" s="101">
        <f t="shared" ref="D283:F283" si="169">D243</f>
        <v>5445</v>
      </c>
      <c r="E283" s="101">
        <f t="shared" si="169"/>
        <v>5602</v>
      </c>
      <c r="F283" s="102">
        <f t="shared" si="169"/>
        <v>5778.7</v>
      </c>
      <c r="G283" s="102">
        <f t="shared" ref="G283" si="170">G243</f>
        <v>5869.5</v>
      </c>
      <c r="K283" s="33"/>
      <c r="L283" s="33"/>
      <c r="M283" s="33"/>
      <c r="N283" s="33"/>
    </row>
    <row r="284" spans="2:14">
      <c r="B284" s="100" t="s">
        <v>317</v>
      </c>
      <c r="C284" s="101">
        <f t="shared" ref="C284:F284" si="171">C244</f>
        <v>1591.4</v>
      </c>
      <c r="D284" s="101">
        <f t="shared" si="171"/>
        <v>1699.8</v>
      </c>
      <c r="E284" s="101">
        <f t="shared" si="171"/>
        <v>1350.2</v>
      </c>
      <c r="F284" s="102">
        <f t="shared" si="171"/>
        <v>1816.3</v>
      </c>
      <c r="G284" s="102">
        <f t="shared" ref="G284" si="172">G244</f>
        <v>1893.4</v>
      </c>
      <c r="K284" s="33"/>
      <c r="L284" s="33"/>
      <c r="M284" s="33"/>
      <c r="N284" s="33"/>
    </row>
    <row r="285" spans="2:14">
      <c r="B285" s="100" t="s">
        <v>318</v>
      </c>
      <c r="C285" s="101">
        <f t="shared" ref="C285:F285" si="173">C245</f>
        <v>941.8</v>
      </c>
      <c r="D285" s="101">
        <f t="shared" si="173"/>
        <v>999.9</v>
      </c>
      <c r="E285" s="101">
        <f t="shared" si="173"/>
        <v>1288.2</v>
      </c>
      <c r="F285" s="102">
        <f t="shared" si="173"/>
        <v>1365</v>
      </c>
      <c r="G285" s="102">
        <f t="shared" ref="G285" si="174">G245</f>
        <v>1435.2</v>
      </c>
      <c r="K285" s="33"/>
      <c r="L285" s="33"/>
      <c r="M285" s="33"/>
      <c r="N285" s="33"/>
    </row>
    <row r="286" spans="2:14">
      <c r="B286" s="92" t="s">
        <v>319</v>
      </c>
      <c r="C286" s="103">
        <f>C248</f>
        <v>-5.9</v>
      </c>
      <c r="D286" s="103">
        <f t="shared" ref="D286:F286" si="175">D248</f>
        <v>-82.6</v>
      </c>
      <c r="E286" s="103">
        <f t="shared" si="175"/>
        <v>-25.4</v>
      </c>
      <c r="F286" s="104">
        <f t="shared" si="175"/>
        <v>-155.5</v>
      </c>
      <c r="G286" s="104">
        <f t="shared" ref="G286" si="176">G248</f>
        <v>-34.299999999999997</v>
      </c>
      <c r="K286" s="33"/>
      <c r="L286" s="33"/>
      <c r="M286" s="33"/>
      <c r="N286" s="33"/>
    </row>
    <row r="287" spans="2:14">
      <c r="B287" s="109" t="s">
        <v>320</v>
      </c>
      <c r="C287" s="105"/>
      <c r="D287" s="106"/>
      <c r="E287" s="106"/>
      <c r="F287" s="107"/>
      <c r="G287" s="107"/>
      <c r="K287" s="33"/>
      <c r="L287" s="33"/>
      <c r="M287" s="33"/>
      <c r="N287" s="33"/>
    </row>
    <row r="288" spans="2:14">
      <c r="B288" s="96" t="str">
        <f>B283</f>
        <v xml:space="preserve">  - Malaysia</v>
      </c>
      <c r="C288" s="98">
        <f>C283/C$280</f>
        <v>0.68324226958871204</v>
      </c>
      <c r="D288" s="98">
        <f t="shared" ref="D288:F288" si="177">D283/D$280</f>
        <v>0.66165212530682682</v>
      </c>
      <c r="E288" s="98">
        <f t="shared" si="177"/>
        <v>0.66723043390226189</v>
      </c>
      <c r="F288" s="99">
        <f t="shared" si="177"/>
        <v>0.64699493931658381</v>
      </c>
      <c r="G288" s="99">
        <f t="shared" ref="G288" si="178">G283/G$280</f>
        <v>0.62918734657562148</v>
      </c>
      <c r="K288" s="33"/>
      <c r="L288" s="33"/>
      <c r="M288" s="33"/>
      <c r="N288" s="33"/>
    </row>
    <row r="289" spans="2:14">
      <c r="B289" s="96" t="str">
        <f t="shared" ref="B289:B290" si="179">B284</f>
        <v xml:space="preserve">  - United Kingdom</v>
      </c>
      <c r="C289" s="98">
        <f t="shared" ref="C289:F289" si="180">C284/C$280</f>
        <v>0.19110177123986791</v>
      </c>
      <c r="D289" s="98">
        <f t="shared" si="180"/>
        <v>0.20655211801589424</v>
      </c>
      <c r="E289" s="98">
        <f t="shared" si="180"/>
        <v>0.16081658904941698</v>
      </c>
      <c r="F289" s="99">
        <f t="shared" si="180"/>
        <v>0.20335662143400957</v>
      </c>
      <c r="G289" s="99">
        <f t="shared" ref="G289" si="181">G284/G$280</f>
        <v>0.20296504336081125</v>
      </c>
      <c r="K289" s="33"/>
      <c r="L289" s="33"/>
      <c r="M289" s="33"/>
      <c r="N289" s="33"/>
    </row>
    <row r="290" spans="2:14">
      <c r="B290" s="92" t="str">
        <f t="shared" si="179"/>
        <v xml:space="preserve">  - United States and Bahamas</v>
      </c>
      <c r="C290" s="94">
        <f t="shared" ref="C290:F290" si="182">C285/C$280</f>
        <v>0.11309516661663163</v>
      </c>
      <c r="D290" s="94">
        <f t="shared" si="182"/>
        <v>0.12150339028361727</v>
      </c>
      <c r="E290" s="94">
        <f t="shared" si="182"/>
        <v>0.1534320323014805</v>
      </c>
      <c r="F290" s="95">
        <f t="shared" si="182"/>
        <v>0.15282816068789465</v>
      </c>
      <c r="G290" s="95">
        <f t="shared" ref="G290" si="183">G285/G$280</f>
        <v>0.15384780301649748</v>
      </c>
      <c r="K290" s="33"/>
      <c r="L290" s="33"/>
      <c r="M290" s="33"/>
      <c r="N290" s="33"/>
    </row>
    <row r="292" spans="2:14" s="44" customFormat="1"/>
    <row r="294" spans="2:14">
      <c r="B294" s="45" t="s">
        <v>307</v>
      </c>
    </row>
    <row r="295" spans="2:14">
      <c r="C295" s="86">
        <v>2013</v>
      </c>
      <c r="D295" s="86">
        <v>2014</v>
      </c>
      <c r="E295" s="86">
        <v>2015</v>
      </c>
      <c r="F295" s="86">
        <v>2016</v>
      </c>
      <c r="G295" s="86">
        <v>2017</v>
      </c>
    </row>
    <row r="296" spans="2:14">
      <c r="B296" t="s">
        <v>308</v>
      </c>
      <c r="C296" s="20">
        <f>-C53</f>
        <v>4975</v>
      </c>
      <c r="D296" s="20">
        <f>-D53</f>
        <v>5216</v>
      </c>
      <c r="E296" s="20">
        <f>-E53</f>
        <v>5669</v>
      </c>
      <c r="F296" s="20">
        <f>-F53</f>
        <v>5648</v>
      </c>
      <c r="G296" s="20">
        <f>-G53</f>
        <v>6196</v>
      </c>
    </row>
    <row r="297" spans="2:14">
      <c r="B297" t="s">
        <v>309</v>
      </c>
      <c r="C297" s="20">
        <f>-C55</f>
        <v>845</v>
      </c>
      <c r="D297" s="20">
        <f>-D55</f>
        <v>758</v>
      </c>
      <c r="E297" s="20">
        <f>-E55</f>
        <v>747</v>
      </c>
      <c r="F297" s="20">
        <f>-F55</f>
        <v>981</v>
      </c>
      <c r="G297" s="20">
        <f>-G55</f>
        <v>1130</v>
      </c>
    </row>
    <row r="298" spans="2:14">
      <c r="B298" t="s">
        <v>201</v>
      </c>
      <c r="C298">
        <v>0</v>
      </c>
      <c r="D298">
        <v>0</v>
      </c>
      <c r="E298">
        <v>0</v>
      </c>
      <c r="F298">
        <v>0</v>
      </c>
      <c r="G298" s="136">
        <f>-G56</f>
        <v>-192</v>
      </c>
    </row>
    <row r="299" spans="2:14" s="34" customFormat="1">
      <c r="B299" s="34" t="s">
        <v>310</v>
      </c>
      <c r="C299" s="49">
        <f>SUM(C296:C298)</f>
        <v>5820</v>
      </c>
      <c r="D299" s="49">
        <f t="shared" ref="D299:G299" si="184">SUM(D296:D298)</f>
        <v>5974</v>
      </c>
      <c r="E299" s="49">
        <f t="shared" si="184"/>
        <v>6416</v>
      </c>
      <c r="F299" s="49">
        <f t="shared" si="184"/>
        <v>6629</v>
      </c>
      <c r="G299" s="49">
        <f t="shared" si="184"/>
        <v>7134</v>
      </c>
      <c r="M299" s="137"/>
    </row>
    <row r="301" spans="2:14">
      <c r="B301" t="s">
        <v>234</v>
      </c>
      <c r="C301" s="20">
        <f>C50</f>
        <v>8264</v>
      </c>
      <c r="D301" s="20">
        <f>D50</f>
        <v>8288</v>
      </c>
      <c r="E301" s="20">
        <f>E50</f>
        <v>8681</v>
      </c>
      <c r="F301" s="20">
        <f>F50</f>
        <v>10593</v>
      </c>
      <c r="G301" s="20">
        <f>G50</f>
        <v>9570</v>
      </c>
    </row>
    <row r="302" spans="2:14">
      <c r="B302" t="s">
        <v>258</v>
      </c>
      <c r="C302" s="20">
        <f>I50</f>
        <v>8328</v>
      </c>
      <c r="D302" s="20">
        <f>J50</f>
        <v>8229</v>
      </c>
      <c r="E302" s="20">
        <f>K50</f>
        <v>8396</v>
      </c>
      <c r="F302" s="20">
        <f>L50</f>
        <v>8932</v>
      </c>
      <c r="G302" s="20">
        <f>M50</f>
        <v>9329</v>
      </c>
    </row>
    <row r="304" spans="2:14">
      <c r="B304" s="34" t="s">
        <v>311</v>
      </c>
    </row>
    <row r="305" spans="2:7">
      <c r="B305" t="str">
        <f>B296</f>
        <v>COGS</v>
      </c>
      <c r="C305" s="33">
        <f>C296/C$301</f>
        <v>0.60200871248789933</v>
      </c>
      <c r="D305" s="33">
        <f t="shared" ref="D305:F305" si="185">D296/D$301</f>
        <v>0.62934362934362931</v>
      </c>
      <c r="E305" s="33">
        <f t="shared" si="185"/>
        <v>0.65303536458933298</v>
      </c>
      <c r="F305" s="33">
        <f t="shared" si="185"/>
        <v>0.53318229019163599</v>
      </c>
      <c r="G305" s="33">
        <f t="shared" ref="G305" si="186">G296/G$301</f>
        <v>0.64743991640543364</v>
      </c>
    </row>
    <row r="306" spans="2:7">
      <c r="B306" t="str">
        <f t="shared" ref="B306:B308" si="187">B297</f>
        <v>SGA</v>
      </c>
      <c r="C306" s="33">
        <f>C297/C$301</f>
        <v>0.10225072604065828</v>
      </c>
      <c r="D306" s="33">
        <f t="shared" ref="D306:F306" si="188">D297/D$301</f>
        <v>9.1457528957528955E-2</v>
      </c>
      <c r="E306" s="33">
        <f t="shared" si="188"/>
        <v>8.60499942402949E-2</v>
      </c>
      <c r="F306" s="33">
        <f t="shared" si="188"/>
        <v>9.260832625318606E-2</v>
      </c>
      <c r="G306" s="33">
        <f t="shared" ref="G306" si="189">G297/G$301</f>
        <v>0.1180773249738767</v>
      </c>
    </row>
    <row r="307" spans="2:7">
      <c r="B307" t="str">
        <f t="shared" si="187"/>
        <v>Other Op Expense</v>
      </c>
      <c r="C307" s="33">
        <f>C298/C$301</f>
        <v>0</v>
      </c>
      <c r="D307" s="33">
        <f t="shared" ref="D307:F307" si="190">D298/D$301</f>
        <v>0</v>
      </c>
      <c r="E307" s="33">
        <f t="shared" si="190"/>
        <v>0</v>
      </c>
      <c r="F307" s="33">
        <f t="shared" si="190"/>
        <v>0</v>
      </c>
      <c r="G307" s="33">
        <f t="shared" ref="G307" si="191">G298/G$301</f>
        <v>-2.0062695924764892E-2</v>
      </c>
    </row>
    <row r="308" spans="2:7">
      <c r="B308" t="str">
        <f t="shared" si="187"/>
        <v>Total Operating Expense</v>
      </c>
      <c r="C308" s="33">
        <f>C299/C$301</f>
        <v>0.70425943852855755</v>
      </c>
      <c r="D308" s="33">
        <f t="shared" ref="D308:F308" si="192">D299/D$301</f>
        <v>0.72080115830115832</v>
      </c>
      <c r="E308" s="33">
        <f t="shared" si="192"/>
        <v>0.73908535882962789</v>
      </c>
      <c r="F308" s="33">
        <f t="shared" si="192"/>
        <v>0.62579061644482203</v>
      </c>
      <c r="G308" s="33">
        <f t="shared" ref="G308" si="193">G299/G$301</f>
        <v>0.74545454545454548</v>
      </c>
    </row>
    <row r="310" spans="2:7">
      <c r="B310" s="34" t="s">
        <v>312</v>
      </c>
    </row>
    <row r="311" spans="2:7">
      <c r="B311" t="str">
        <f>B305</f>
        <v>COGS</v>
      </c>
      <c r="C311" s="33">
        <f>C296/C$302</f>
        <v>0.59738232468780017</v>
      </c>
      <c r="D311" s="33">
        <f t="shared" ref="D311:F311" si="194">D296/D$302</f>
        <v>0.63385587556203671</v>
      </c>
      <c r="E311" s="33">
        <f t="shared" si="194"/>
        <v>0.67520247737017625</v>
      </c>
      <c r="F311" s="33">
        <f t="shared" si="194"/>
        <v>0.63233318405732197</v>
      </c>
      <c r="G311" s="33">
        <f t="shared" ref="G311" si="195">G296/G$302</f>
        <v>0.66416550541322761</v>
      </c>
    </row>
    <row r="312" spans="2:7">
      <c r="B312" t="str">
        <f t="shared" ref="B312:B314" si="196">B306</f>
        <v>SGA</v>
      </c>
      <c r="C312" s="33">
        <f t="shared" ref="C312:F312" si="197">C297/C$302</f>
        <v>0.10146493756003842</v>
      </c>
      <c r="D312" s="33">
        <f t="shared" si="197"/>
        <v>9.2113257990035238E-2</v>
      </c>
      <c r="E312" s="33">
        <f t="shared" si="197"/>
        <v>8.8970938542162939E-2</v>
      </c>
      <c r="F312" s="33">
        <f t="shared" si="197"/>
        <v>0.10982982534706673</v>
      </c>
      <c r="G312" s="33">
        <f t="shared" ref="G312" si="198">G297/G$302</f>
        <v>0.12112766641655054</v>
      </c>
    </row>
    <row r="313" spans="2:7">
      <c r="B313" t="str">
        <f t="shared" si="196"/>
        <v>Other Op Expense</v>
      </c>
      <c r="C313" s="33">
        <f t="shared" ref="C313:F313" si="199">C298/C$302</f>
        <v>0</v>
      </c>
      <c r="D313" s="33">
        <f t="shared" si="199"/>
        <v>0</v>
      </c>
      <c r="E313" s="33">
        <f t="shared" si="199"/>
        <v>0</v>
      </c>
      <c r="F313" s="33">
        <f t="shared" si="199"/>
        <v>0</v>
      </c>
      <c r="G313" s="33">
        <f t="shared" ref="G313" si="200">G298/G$302</f>
        <v>-2.0580984028298853E-2</v>
      </c>
    </row>
    <row r="314" spans="2:7">
      <c r="B314" t="str">
        <f t="shared" si="196"/>
        <v>Total Operating Expense</v>
      </c>
      <c r="C314" s="33">
        <f t="shared" ref="C314:F314" si="201">C299/C$302</f>
        <v>0.69884726224783866</v>
      </c>
      <c r="D314" s="33">
        <f t="shared" si="201"/>
        <v>0.72596913355207193</v>
      </c>
      <c r="E314" s="33">
        <f t="shared" si="201"/>
        <v>0.76417341591233923</v>
      </c>
      <c r="F314" s="33">
        <f t="shared" si="201"/>
        <v>0.74216300940438873</v>
      </c>
      <c r="G314" s="33">
        <f t="shared" ref="G314" si="202">G299/G$302</f>
        <v>0.7647121878014792</v>
      </c>
    </row>
    <row r="316" spans="2:7">
      <c r="B316" s="34" t="s">
        <v>313</v>
      </c>
    </row>
    <row r="317" spans="2:7" s="35" customFormat="1">
      <c r="B317" s="35" t="s">
        <v>258</v>
      </c>
      <c r="D317" s="33">
        <f>D302/C302 - 1</f>
        <v>-1.1887608069164224E-2</v>
      </c>
      <c r="E317" s="33">
        <f t="shared" ref="E317:G317" si="203">E302/D302 - 1</f>
        <v>2.0294081905456229E-2</v>
      </c>
      <c r="F317" s="33">
        <f t="shared" si="203"/>
        <v>6.3839923773225449E-2</v>
      </c>
      <c r="G317" s="33">
        <f t="shared" si="203"/>
        <v>4.4446932377966819E-2</v>
      </c>
    </row>
    <row r="318" spans="2:7">
      <c r="B318" t="str">
        <f>B311</f>
        <v>COGS</v>
      </c>
      <c r="D318" s="33">
        <f>D296/C296 - 1</f>
        <v>4.8442211055276463E-2</v>
      </c>
      <c r="E318" s="33">
        <f t="shared" ref="E318:G318" si="204">E296/D296 - 1</f>
        <v>8.6848159509202549E-2</v>
      </c>
      <c r="F318" s="33">
        <f t="shared" si="204"/>
        <v>-3.7043570294584827E-3</v>
      </c>
      <c r="G318" s="33">
        <f t="shared" si="204"/>
        <v>9.7025495750708179E-2</v>
      </c>
    </row>
    <row r="319" spans="2:7">
      <c r="B319" t="str">
        <f t="shared" ref="B319:B321" si="205">B312</f>
        <v>SGA</v>
      </c>
      <c r="D319" s="33">
        <f t="shared" ref="D319:G319" si="206">D297/C297 - 1</f>
        <v>-0.1029585798816568</v>
      </c>
      <c r="E319" s="33">
        <f t="shared" si="206"/>
        <v>-1.4511873350923521E-2</v>
      </c>
      <c r="F319" s="33">
        <f t="shared" si="206"/>
        <v>0.31325301204819267</v>
      </c>
      <c r="G319" s="33">
        <f t="shared" si="206"/>
        <v>0.15188583078491336</v>
      </c>
    </row>
    <row r="320" spans="2:7">
      <c r="B320" t="str">
        <f t="shared" si="205"/>
        <v>Other Op Expense</v>
      </c>
      <c r="D320" s="33" t="e">
        <f t="shared" ref="D320:G320" si="207">D298/C298 - 1</f>
        <v>#DIV/0!</v>
      </c>
      <c r="E320" s="33" t="e">
        <f t="shared" si="207"/>
        <v>#DIV/0!</v>
      </c>
      <c r="F320" s="33" t="e">
        <f t="shared" si="207"/>
        <v>#DIV/0!</v>
      </c>
      <c r="G320" s="33" t="e">
        <f t="shared" si="207"/>
        <v>#DIV/0!</v>
      </c>
    </row>
    <row r="321" spans="2:7">
      <c r="B321" t="str">
        <f t="shared" si="205"/>
        <v>Total Operating Expense</v>
      </c>
      <c r="D321" s="33">
        <f t="shared" ref="D321:G321" si="208">D299/C299 - 1</f>
        <v>2.6460481099656263E-2</v>
      </c>
      <c r="E321" s="33">
        <f t="shared" si="208"/>
        <v>7.3987278205557505E-2</v>
      </c>
      <c r="F321" s="33">
        <f t="shared" si="208"/>
        <v>3.3198254364089852E-2</v>
      </c>
      <c r="G321" s="33">
        <f t="shared" si="208"/>
        <v>7.6180419369437313E-2</v>
      </c>
    </row>
    <row r="323" spans="2:7">
      <c r="B323" s="34" t="s">
        <v>321</v>
      </c>
    </row>
    <row r="324" spans="2:7">
      <c r="B324" t="s">
        <v>218</v>
      </c>
      <c r="C324" s="42">
        <f>CORREL($C$302:$G$302, $C296:$G296)</f>
        <v>0.86111503944470891</v>
      </c>
    </row>
    <row r="325" spans="2:7">
      <c r="B325" t="s">
        <v>222</v>
      </c>
      <c r="C325" s="42">
        <f>CORREL($C$302:$G$302, $C297:$G297)</f>
        <v>0.96414552061067371</v>
      </c>
    </row>
    <row r="326" spans="2:7">
      <c r="B326" t="s">
        <v>322</v>
      </c>
      <c r="C326" s="42">
        <f>CORREL($C$302:$G$302, $C299:$G299)</f>
        <v>0.93303262753218374</v>
      </c>
    </row>
    <row r="329" spans="2:7">
      <c r="B329" s="88" t="s">
        <v>193</v>
      </c>
      <c r="C329" s="88">
        <v>2013</v>
      </c>
      <c r="D329" s="88">
        <v>2014</v>
      </c>
      <c r="E329" s="88">
        <v>2015</v>
      </c>
      <c r="F329" s="88">
        <v>2016</v>
      </c>
      <c r="G329" s="401">
        <v>2017</v>
      </c>
    </row>
    <row r="330" spans="2:7">
      <c r="B330" s="108" t="s">
        <v>312</v>
      </c>
      <c r="C330" s="105"/>
      <c r="D330" s="105"/>
      <c r="E330" s="105"/>
      <c r="F330" s="110"/>
      <c r="G330" s="110"/>
    </row>
    <row r="331" spans="2:7">
      <c r="B331" s="96" t="str">
        <f t="shared" ref="B331:G334" si="209">B311</f>
        <v>COGS</v>
      </c>
      <c r="C331" s="111">
        <f t="shared" si="209"/>
        <v>0.59738232468780017</v>
      </c>
      <c r="D331" s="111">
        <f t="shared" si="209"/>
        <v>0.63385587556203671</v>
      </c>
      <c r="E331" s="111">
        <f t="shared" si="209"/>
        <v>0.67520247737017625</v>
      </c>
      <c r="F331" s="112">
        <f t="shared" si="209"/>
        <v>0.63233318405732197</v>
      </c>
      <c r="G331" s="112">
        <f t="shared" si="209"/>
        <v>0.66416550541322761</v>
      </c>
    </row>
    <row r="332" spans="2:7">
      <c r="B332" s="96" t="str">
        <f t="shared" si="209"/>
        <v>SGA</v>
      </c>
      <c r="C332" s="111">
        <f t="shared" si="209"/>
        <v>0.10146493756003842</v>
      </c>
      <c r="D332" s="111">
        <f t="shared" si="209"/>
        <v>9.2113257990035238E-2</v>
      </c>
      <c r="E332" s="111">
        <f t="shared" si="209"/>
        <v>8.8970938542162939E-2</v>
      </c>
      <c r="F332" s="112">
        <f t="shared" si="209"/>
        <v>0.10982982534706673</v>
      </c>
      <c r="G332" s="112">
        <f t="shared" si="209"/>
        <v>0.12112766641655054</v>
      </c>
    </row>
    <row r="333" spans="2:7">
      <c r="B333" s="96" t="str">
        <f t="shared" si="209"/>
        <v>Other Op Expense</v>
      </c>
      <c r="C333" s="111">
        <f t="shared" si="209"/>
        <v>0</v>
      </c>
      <c r="D333" s="111">
        <f t="shared" si="209"/>
        <v>0</v>
      </c>
      <c r="E333" s="111">
        <f t="shared" si="209"/>
        <v>0</v>
      </c>
      <c r="F333" s="112">
        <f t="shared" si="209"/>
        <v>0</v>
      </c>
      <c r="G333" s="112">
        <f t="shared" si="209"/>
        <v>-2.0580984028298853E-2</v>
      </c>
    </row>
    <row r="334" spans="2:7">
      <c r="B334" s="92" t="str">
        <f t="shared" si="209"/>
        <v>Total Operating Expense</v>
      </c>
      <c r="C334" s="113">
        <f t="shared" si="209"/>
        <v>0.69884726224783866</v>
      </c>
      <c r="D334" s="113">
        <f t="shared" si="209"/>
        <v>0.72596913355207193</v>
      </c>
      <c r="E334" s="113">
        <f t="shared" si="209"/>
        <v>0.76417341591233923</v>
      </c>
      <c r="F334" s="114">
        <f t="shared" si="209"/>
        <v>0.74216300940438873</v>
      </c>
      <c r="G334" s="114">
        <f t="shared" si="209"/>
        <v>0.7647121878014792</v>
      </c>
    </row>
    <row r="335" spans="2:7">
      <c r="B335" s="108" t="s">
        <v>313</v>
      </c>
      <c r="C335" s="105"/>
      <c r="D335" s="105"/>
      <c r="E335" s="105"/>
      <c r="F335" s="110"/>
      <c r="G335" s="110"/>
    </row>
    <row r="336" spans="2:7">
      <c r="B336" s="96" t="s">
        <v>258</v>
      </c>
      <c r="C336" s="97"/>
      <c r="D336" s="111">
        <f t="shared" ref="D336:G340" si="210">D317</f>
        <v>-1.1887608069164224E-2</v>
      </c>
      <c r="E336" s="111">
        <f t="shared" si="210"/>
        <v>2.0294081905456229E-2</v>
      </c>
      <c r="F336" s="112">
        <f t="shared" si="210"/>
        <v>6.3839923773225449E-2</v>
      </c>
      <c r="G336" s="112">
        <f t="shared" si="210"/>
        <v>4.4446932377966819E-2</v>
      </c>
    </row>
    <row r="337" spans="2:32">
      <c r="B337" s="96" t="s">
        <v>308</v>
      </c>
      <c r="C337" s="97"/>
      <c r="D337" s="111">
        <f t="shared" si="210"/>
        <v>4.8442211055276463E-2</v>
      </c>
      <c r="E337" s="111">
        <f t="shared" si="210"/>
        <v>8.6848159509202549E-2</v>
      </c>
      <c r="F337" s="112">
        <f t="shared" si="210"/>
        <v>-3.7043570294584827E-3</v>
      </c>
      <c r="G337" s="112">
        <f t="shared" si="210"/>
        <v>9.7025495750708179E-2</v>
      </c>
    </row>
    <row r="338" spans="2:32">
      <c r="B338" s="96" t="s">
        <v>309</v>
      </c>
      <c r="C338" s="97"/>
      <c r="D338" s="111">
        <f t="shared" si="210"/>
        <v>-0.1029585798816568</v>
      </c>
      <c r="E338" s="111">
        <f t="shared" si="210"/>
        <v>-1.4511873350923521E-2</v>
      </c>
      <c r="F338" s="112">
        <f t="shared" si="210"/>
        <v>0.31325301204819267</v>
      </c>
      <c r="G338" s="112">
        <f t="shared" si="210"/>
        <v>0.15188583078491336</v>
      </c>
    </row>
    <row r="339" spans="2:32">
      <c r="B339" s="96" t="s">
        <v>201</v>
      </c>
      <c r="C339" s="97"/>
      <c r="D339" s="111" t="e">
        <f t="shared" si="210"/>
        <v>#DIV/0!</v>
      </c>
      <c r="E339" s="111" t="e">
        <f t="shared" si="210"/>
        <v>#DIV/0!</v>
      </c>
      <c r="F339" s="112" t="e">
        <f t="shared" si="210"/>
        <v>#DIV/0!</v>
      </c>
      <c r="G339" s="112" t="e">
        <f t="shared" si="210"/>
        <v>#DIV/0!</v>
      </c>
    </row>
    <row r="340" spans="2:32">
      <c r="B340" s="92" t="s">
        <v>310</v>
      </c>
      <c r="C340" s="93"/>
      <c r="D340" s="113">
        <f t="shared" si="210"/>
        <v>2.6460481099656263E-2</v>
      </c>
      <c r="E340" s="113">
        <f t="shared" si="210"/>
        <v>7.3987278205557505E-2</v>
      </c>
      <c r="F340" s="114">
        <f t="shared" si="210"/>
        <v>3.3198254364089852E-2</v>
      </c>
      <c r="G340" s="114">
        <f t="shared" si="210"/>
        <v>7.6180419369437313E-2</v>
      </c>
    </row>
    <row r="342" spans="2:32" s="44" customFormat="1"/>
    <row r="344" spans="2:32">
      <c r="B344" s="45" t="s">
        <v>364</v>
      </c>
    </row>
    <row r="345" spans="2:32">
      <c r="C345" s="155"/>
      <c r="D345" s="470" t="s">
        <v>365</v>
      </c>
      <c r="E345" s="471"/>
      <c r="F345" s="471"/>
      <c r="G345" s="471"/>
      <c r="H345" s="472"/>
      <c r="I345" s="534" t="s">
        <v>382</v>
      </c>
      <c r="J345" s="535"/>
      <c r="K345" s="535"/>
      <c r="L345" s="535"/>
      <c r="M345" s="536"/>
      <c r="N345" s="470" t="s">
        <v>216</v>
      </c>
      <c r="O345" s="471"/>
      <c r="P345" s="472"/>
      <c r="Q345" s="545" t="s">
        <v>901</v>
      </c>
      <c r="R345" s="537"/>
      <c r="S345" s="537"/>
      <c r="T345" s="537" t="s">
        <v>900</v>
      </c>
      <c r="U345" s="537"/>
      <c r="V345" s="537"/>
      <c r="W345" s="137" t="s">
        <v>371</v>
      </c>
      <c r="AC345" s="542" t="s">
        <v>187</v>
      </c>
      <c r="AD345" s="543"/>
      <c r="AE345" s="543"/>
      <c r="AF345" s="544"/>
    </row>
    <row r="346" spans="2:32" ht="60">
      <c r="C346" s="143" t="s">
        <v>193</v>
      </c>
      <c r="D346" s="143" t="s">
        <v>332</v>
      </c>
      <c r="E346" s="143" t="s">
        <v>333</v>
      </c>
      <c r="F346" s="416" t="s">
        <v>895</v>
      </c>
      <c r="G346" s="416" t="s">
        <v>896</v>
      </c>
      <c r="H346" s="143" t="s">
        <v>334</v>
      </c>
      <c r="I346" s="144" t="s">
        <v>336</v>
      </c>
      <c r="J346" s="143" t="s">
        <v>366</v>
      </c>
      <c r="K346" s="143" t="s">
        <v>333</v>
      </c>
      <c r="L346" s="416" t="s">
        <v>902</v>
      </c>
      <c r="M346" s="143" t="s">
        <v>338</v>
      </c>
      <c r="N346" s="144" t="s">
        <v>336</v>
      </c>
      <c r="O346" s="143" t="s">
        <v>366</v>
      </c>
      <c r="P346" s="373" t="s">
        <v>333</v>
      </c>
      <c r="Q346" s="416" t="s">
        <v>333</v>
      </c>
      <c r="R346" s="144" t="s">
        <v>898</v>
      </c>
      <c r="S346" s="144" t="s">
        <v>899</v>
      </c>
      <c r="T346" s="144" t="s">
        <v>898</v>
      </c>
      <c r="U346" s="144" t="s">
        <v>899</v>
      </c>
      <c r="V346" s="144"/>
      <c r="W346" s="143" t="s">
        <v>333</v>
      </c>
      <c r="X346" s="143" t="s">
        <v>338</v>
      </c>
      <c r="Y346" s="145" t="s">
        <v>258</v>
      </c>
      <c r="Z346" s="147" t="s">
        <v>373</v>
      </c>
      <c r="AA346" s="147" t="s">
        <v>377</v>
      </c>
      <c r="AB346" s="147" t="s">
        <v>378</v>
      </c>
      <c r="AC346" s="147" t="s">
        <v>332</v>
      </c>
      <c r="AD346" s="147" t="s">
        <v>333</v>
      </c>
      <c r="AE346" s="147" t="s">
        <v>895</v>
      </c>
      <c r="AF346" s="147" t="s">
        <v>896</v>
      </c>
    </row>
    <row r="347" spans="2:32">
      <c r="C347" s="156">
        <f>'Hard Input'!AI8</f>
        <v>2004</v>
      </c>
      <c r="D347" s="160">
        <f>'Hard Input'!AJ8</f>
        <v>6.7834377226082834E-2</v>
      </c>
      <c r="E347" s="160">
        <f>'Hard Input'!AK8</f>
        <v>0.10111223458038537</v>
      </c>
      <c r="F347" s="160">
        <f>'Hard Input'!AL8</f>
        <v>3.7857428496944401E-2</v>
      </c>
      <c r="G347" s="160">
        <f>'Hard Input'!AM8</f>
        <v>2.36445533735395E-2</v>
      </c>
      <c r="H347" s="107">
        <f>'Hard Input'!AN8</f>
        <v>4.4481988213057697E-2</v>
      </c>
      <c r="I347" s="163">
        <f>('Hard Input'!AQ8)/1000000</f>
        <v>15.703405999999999</v>
      </c>
      <c r="J347" s="163">
        <f>('Hard Input'!AR8)/1000000</f>
        <v>13.945696</v>
      </c>
      <c r="K347" s="163">
        <f>('Hard Input'!AS8)/1000000</f>
        <v>0.63280700000000001</v>
      </c>
      <c r="L347" s="163">
        <f>I347-K347</f>
        <v>15.070599</v>
      </c>
      <c r="M347" s="163">
        <f>('Hard Input'!AT8)/1000000</f>
        <v>9.5203059999999997</v>
      </c>
      <c r="N347" s="156"/>
      <c r="O347" s="156"/>
      <c r="P347" s="156"/>
      <c r="Q347" s="160">
        <f>K347/I347</f>
        <v>4.0297436110357208E-2</v>
      </c>
      <c r="R347" s="538">
        <f>'Hard Input'!AU8/1000000</f>
        <v>29651.4</v>
      </c>
      <c r="S347" s="538">
        <f>R347/I347</f>
        <v>1888.2145695016739</v>
      </c>
      <c r="T347" s="538"/>
      <c r="U347" s="538"/>
      <c r="V347" s="538"/>
      <c r="W347" s="156"/>
      <c r="X347" s="110"/>
      <c r="AC347" s="43">
        <f>L366</f>
        <v>5.1033307916055801E-2</v>
      </c>
      <c r="AD347" s="43">
        <f>N366</f>
        <v>9.3653180078316328E-2</v>
      </c>
      <c r="AE347" s="43">
        <f>AVERAGE(F347:F360)</f>
        <v>1.8380814270947891E-2</v>
      </c>
      <c r="AF347" s="43">
        <f>AVERAGE(G347:G360)</f>
        <v>1.5297838792938648E-2</v>
      </c>
    </row>
    <row r="348" spans="2:32">
      <c r="C348" s="157">
        <f>'Hard Input'!AI9</f>
        <v>2005</v>
      </c>
      <c r="D348" s="161">
        <f>'Hard Input'!AJ9</f>
        <v>5.3321391389979454E-2</v>
      </c>
      <c r="E348" s="161">
        <f>'Hard Input'!AK9</f>
        <v>0.11395775941230496</v>
      </c>
      <c r="F348" s="161">
        <f>'Hard Input'!AL9</f>
        <v>3.3452160633487701E-2</v>
      </c>
      <c r="G348" s="161">
        <f>'Hard Input'!AM9</f>
        <v>3.0960889368031302E-2</v>
      </c>
      <c r="H348" s="99">
        <f>'Hard Input'!AN9</f>
        <v>3.8300447798508198E-2</v>
      </c>
      <c r="I348" s="164">
        <f>('Hard Input'!AQ9)/1000000</f>
        <v>16.431055000000001</v>
      </c>
      <c r="J348" s="164">
        <f>('Hard Input'!AR9)/1000000</f>
        <v>14.657396</v>
      </c>
      <c r="K348" s="164">
        <f>('Hard Input'!AS9)/1000000</f>
        <v>0.43257000000000001</v>
      </c>
      <c r="L348" s="163">
        <f t="shared" ref="L348:L360" si="211">I348-K348</f>
        <v>15.998485000000001</v>
      </c>
      <c r="M348" s="164">
        <f>('Hard Input'!AT9)/1000000</f>
        <v>9.634506</v>
      </c>
      <c r="N348" s="161">
        <f>I348/I347 - 1</f>
        <v>4.6337017587140039E-2</v>
      </c>
      <c r="O348" s="161">
        <f>J348/J347 - 1</f>
        <v>5.1033666587884996E-2</v>
      </c>
      <c r="P348" s="161">
        <f>K348/K347 - 1</f>
        <v>-0.31642665141188386</v>
      </c>
      <c r="Q348" s="160">
        <f>K348/I348</f>
        <v>2.6326367966025308E-2</v>
      </c>
      <c r="R348" s="539">
        <f>'Hard Input'!AU9/1000000</f>
        <v>31954.1</v>
      </c>
      <c r="S348" s="539">
        <f>R348/I348</f>
        <v>1944.7381802324926</v>
      </c>
      <c r="T348" s="161">
        <f>R348/R347 - 1</f>
        <v>7.7659065001989713E-2</v>
      </c>
      <c r="U348" s="161">
        <f>S348/S347 - 1</f>
        <v>2.993495106106292E-2</v>
      </c>
      <c r="V348" s="539"/>
      <c r="W348" s="161">
        <f>K348/K347 - 1</f>
        <v>-0.31642665141188386</v>
      </c>
      <c r="X348" s="99">
        <f>M348/M347 - 1</f>
        <v>1.1995412752489276E-2</v>
      </c>
      <c r="AC348" s="43">
        <f>AC347</f>
        <v>5.1033307916055801E-2</v>
      </c>
      <c r="AD348" s="43">
        <f>AD347</f>
        <v>9.3653180078316328E-2</v>
      </c>
      <c r="AE348" s="43">
        <f>AE347</f>
        <v>1.8380814270947891E-2</v>
      </c>
      <c r="AF348" s="43">
        <f>AF347</f>
        <v>1.5297838792938648E-2</v>
      </c>
    </row>
    <row r="349" spans="2:32">
      <c r="C349" s="157">
        <f>'Hard Input'!AI10</f>
        <v>2006</v>
      </c>
      <c r="D349" s="161">
        <f>'Hard Input'!AJ10</f>
        <v>5.5848470750989636E-2</v>
      </c>
      <c r="E349" s="161">
        <f>'Hard Input'!AK10</f>
        <v>0.12719479020690699</v>
      </c>
      <c r="F349" s="161">
        <f>'Hard Input'!AL10</f>
        <v>2.6666258261219999E-2</v>
      </c>
      <c r="G349" s="161">
        <f>'Hard Input'!AM10</f>
        <v>2.4559996511129199E-2</v>
      </c>
      <c r="H349" s="99">
        <f>'Hard Input'!AN10</f>
        <v>4.3056477207287294E-2</v>
      </c>
      <c r="I349" s="164">
        <f>('Hard Input'!AQ10)/1000000</f>
        <v>17.546862999999998</v>
      </c>
      <c r="J349" s="164">
        <f>('Hard Input'!AR10)/1000000</f>
        <v>15.505995</v>
      </c>
      <c r="K349" s="164">
        <f>('Hard Input'!AS10)/1000000</f>
        <v>0.532914</v>
      </c>
      <c r="L349" s="163">
        <f t="shared" si="211"/>
        <v>17.013948999999997</v>
      </c>
      <c r="M349" s="164">
        <f>('Hard Input'!AT10)/1000000</f>
        <v>9.6562509999999993</v>
      </c>
      <c r="N349" s="161">
        <f>I349/I348 - 1</f>
        <v>6.7908481835158963E-2</v>
      </c>
      <c r="O349" s="161">
        <f>J349/J348 - 1</f>
        <v>5.7895618021100104E-2</v>
      </c>
      <c r="P349" s="161">
        <f>K349/K348 - 1</f>
        <v>0.23197170400166445</v>
      </c>
      <c r="Q349" s="160">
        <f>K349/I349</f>
        <v>3.0370898775467732E-2</v>
      </c>
      <c r="R349" s="539">
        <f>'Hard Input'!AU10/1000000</f>
        <v>36271.699999999997</v>
      </c>
      <c r="S349" s="539">
        <f>R349/I349</f>
        <v>2067.1330254302434</v>
      </c>
      <c r="T349" s="161">
        <f t="shared" ref="T349:T360" si="212">R349/R348 - 1</f>
        <v>0.135118811044592</v>
      </c>
      <c r="U349" s="161">
        <f t="shared" ref="U349:U360" si="213">S349/S348 - 1</f>
        <v>6.2936412953603194E-2</v>
      </c>
      <c r="V349" s="539"/>
      <c r="W349" s="161">
        <f>K349/K348 - 1</f>
        <v>0.23197170400166445</v>
      </c>
      <c r="X349" s="99">
        <f>M349/M348 - 1</f>
        <v>2.2569916921530986E-3</v>
      </c>
      <c r="AC349" s="43">
        <f t="shared" ref="AA349:AC362" si="214">AC348</f>
        <v>5.1033307916055801E-2</v>
      </c>
      <c r="AD349" s="43">
        <f t="shared" ref="AB349:AD362" si="215">AD348</f>
        <v>9.3653180078316328E-2</v>
      </c>
      <c r="AE349" s="43">
        <f t="shared" ref="AC349:AE363" si="216">AE348</f>
        <v>1.8380814270947891E-2</v>
      </c>
      <c r="AF349" s="43">
        <f t="shared" ref="AD349:AF363" si="217">AF348</f>
        <v>1.5297838792938648E-2</v>
      </c>
    </row>
    <row r="350" spans="2:32">
      <c r="C350" s="157">
        <f>'Hard Input'!AI11</f>
        <v>2007</v>
      </c>
      <c r="D350" s="161">
        <f>'Hard Input'!AJ11</f>
        <v>9.4276650994082167E-2</v>
      </c>
      <c r="E350" s="161">
        <f>'Hard Input'!AK11</f>
        <v>0.14231388035688355</v>
      </c>
      <c r="F350" s="161">
        <f>'Hard Input'!AL11</f>
        <v>1.77857023965289E-2</v>
      </c>
      <c r="G350" s="161">
        <f>'Hard Input'!AM11</f>
        <v>2.35670822982289E-2</v>
      </c>
      <c r="H350" s="99">
        <f>'Hard Input'!AN11</f>
        <v>4.2280596750209204E-2</v>
      </c>
      <c r="I350" s="164">
        <f>('Hard Input'!AQ11)/1000000</f>
        <v>20.972822000000001</v>
      </c>
      <c r="J350" s="164">
        <f>('Hard Input'!AR11)/1000000</f>
        <v>17.724627999999999</v>
      </c>
      <c r="K350" s="164">
        <f>('Hard Input'!AS11)/1000000</f>
        <v>0.78978300000000001</v>
      </c>
      <c r="L350" s="163">
        <f t="shared" si="211"/>
        <v>20.183039000000001</v>
      </c>
      <c r="M350" s="164">
        <f>('Hard Input'!AT11)/1000000</f>
        <v>10.492692</v>
      </c>
      <c r="N350" s="161">
        <f>I350/I349 - 1</f>
        <v>0.19524623860116774</v>
      </c>
      <c r="O350" s="161">
        <f>J350/J349 - 1</f>
        <v>0.14308227237271764</v>
      </c>
      <c r="P350" s="161">
        <f>K350/K349 - 1</f>
        <v>0.48200835406838638</v>
      </c>
      <c r="Q350" s="160">
        <f>K350/I350</f>
        <v>3.7657450199119605E-2</v>
      </c>
      <c r="R350" s="539">
        <f>'Hard Input'!AU11/1000000</f>
        <v>46070</v>
      </c>
      <c r="S350" s="539">
        <f>R350/I350</f>
        <v>2196.6524104386144</v>
      </c>
      <c r="T350" s="161">
        <f t="shared" si="212"/>
        <v>0.27013622190302633</v>
      </c>
      <c r="U350" s="161">
        <f t="shared" si="213"/>
        <v>6.265653125125481E-2</v>
      </c>
      <c r="V350" s="539"/>
      <c r="W350" s="161">
        <f>K350/K349 - 1</f>
        <v>0.48200835406838638</v>
      </c>
      <c r="X350" s="99">
        <f>M350/M349 - 1</f>
        <v>8.6621712712314558E-2</v>
      </c>
      <c r="AC350" s="43">
        <f t="shared" si="214"/>
        <v>5.1033307916055801E-2</v>
      </c>
      <c r="AD350" s="43">
        <f t="shared" si="215"/>
        <v>9.3653180078316328E-2</v>
      </c>
      <c r="AE350" s="43">
        <f t="shared" si="216"/>
        <v>1.8380814270947891E-2</v>
      </c>
      <c r="AF350" s="43">
        <f t="shared" si="217"/>
        <v>1.5297838792938648E-2</v>
      </c>
    </row>
    <row r="351" spans="2:32">
      <c r="C351" s="157">
        <f>'Hard Input'!AI12</f>
        <v>2008</v>
      </c>
      <c r="D351" s="161">
        <f>'Hard Input'!AJ12</f>
        <v>3.319594255740526E-2</v>
      </c>
      <c r="E351" s="161">
        <f>'Hard Input'!AK12</f>
        <v>9.6542893725992507E-2</v>
      </c>
      <c r="F351" s="161">
        <f>'Hard Input'!AL12</f>
        <v>-2.9162145869395303E-3</v>
      </c>
      <c r="G351" s="161">
        <f>'Hard Input'!AM12</f>
        <v>-4.7254031742349403E-3</v>
      </c>
      <c r="H351" s="99">
        <f>'Hard Input'!AN12</f>
        <v>1.8185518005333599E-2</v>
      </c>
      <c r="I351" s="164">
        <f>('Hard Input'!AQ12)/1000000</f>
        <v>22.052488</v>
      </c>
      <c r="J351" s="164">
        <f>('Hard Input'!AR12)/1000000</f>
        <v>19.140692999999999</v>
      </c>
      <c r="K351" s="164">
        <f>('Hard Input'!AS12)/1000000</f>
        <v>0.94986400000000004</v>
      </c>
      <c r="L351" s="163">
        <f t="shared" si="211"/>
        <v>21.102623999999999</v>
      </c>
      <c r="M351" s="164">
        <f>('Hard Input'!AT12)/1000000</f>
        <v>11.003492</v>
      </c>
      <c r="N351" s="161">
        <f>I351/I350 - 1</f>
        <v>5.1479290674378397E-2</v>
      </c>
      <c r="O351" s="161">
        <f>J351/J350 - 1</f>
        <v>7.9892508886505231E-2</v>
      </c>
      <c r="P351" s="161">
        <f>K351/K350 - 1</f>
        <v>0.20268985278234664</v>
      </c>
      <c r="Q351" s="160">
        <f>K351/I351</f>
        <v>4.3072872321708103E-2</v>
      </c>
      <c r="R351" s="539">
        <f>'Hard Input'!AU12/1000000</f>
        <v>49561.2</v>
      </c>
      <c r="S351" s="539">
        <f>R351/I351</f>
        <v>2247.4198829628654</v>
      </c>
      <c r="T351" s="161">
        <f t="shared" si="212"/>
        <v>7.5780334273930938E-2</v>
      </c>
      <c r="U351" s="161">
        <f t="shared" si="213"/>
        <v>2.3111290745409185E-2</v>
      </c>
      <c r="V351" s="539"/>
      <c r="W351" s="161">
        <f>K351/K350 - 1</f>
        <v>0.20268985278234664</v>
      </c>
      <c r="X351" s="99">
        <f>M351/M350 - 1</f>
        <v>4.8681501372574321E-2</v>
      </c>
      <c r="AC351" s="43">
        <f t="shared" si="214"/>
        <v>5.1033307916055801E-2</v>
      </c>
      <c r="AD351" s="43">
        <f t="shared" si="215"/>
        <v>9.3653180078316328E-2</v>
      </c>
      <c r="AE351" s="43">
        <f t="shared" si="216"/>
        <v>1.8380814270947891E-2</v>
      </c>
      <c r="AF351" s="43">
        <f t="shared" si="217"/>
        <v>1.5297838792938648E-2</v>
      </c>
    </row>
    <row r="352" spans="2:32">
      <c r="C352" s="157">
        <f>'Hard Input'!AI13</f>
        <v>2009</v>
      </c>
      <c r="D352" s="161">
        <f>'Hard Input'!AJ13</f>
        <v>-2.5258256909611275E-2</v>
      </c>
      <c r="E352" s="161">
        <f>'Hard Input'!AK13</f>
        <v>9.399813171415318E-2</v>
      </c>
      <c r="F352" s="161">
        <f>'Hard Input'!AL13</f>
        <v>-2.7755295741680799E-2</v>
      </c>
      <c r="G352" s="161">
        <f>'Hard Input'!AM13</f>
        <v>-4.1877594383224005E-2</v>
      </c>
      <c r="H352" s="99">
        <f>'Hard Input'!AN13</f>
        <v>-1.7340503806791901E-2</v>
      </c>
      <c r="I352" s="164">
        <f>('Hard Input'!AQ13)/1000000</f>
        <v>23.646191000000002</v>
      </c>
      <c r="J352" s="164">
        <f>('Hard Input'!AR13)/1000000</f>
        <v>20.929002000000001</v>
      </c>
      <c r="K352" s="164">
        <f>('Hard Input'!AS13)/1000000</f>
        <v>1.0197560000000001</v>
      </c>
      <c r="L352" s="163">
        <f t="shared" si="211"/>
        <v>22.626435000000001</v>
      </c>
      <c r="M352" s="164">
        <f>('Hard Input'!AT13)/1000000</f>
        <v>12.733082</v>
      </c>
      <c r="N352" s="161">
        <f>I352/I351 - 1</f>
        <v>7.2268625653486351E-2</v>
      </c>
      <c r="O352" s="161">
        <f>J352/J351 - 1</f>
        <v>9.3429689301218088E-2</v>
      </c>
      <c r="P352" s="161">
        <f>K352/K351 - 1</f>
        <v>7.3581060025435185E-2</v>
      </c>
      <c r="Q352" s="160">
        <f>K352/I352</f>
        <v>4.3125592616586751E-2</v>
      </c>
      <c r="R352" s="539">
        <f>'Hard Input'!AU13/1000000</f>
        <v>53367.7</v>
      </c>
      <c r="S352" s="539">
        <f>R352/I352</f>
        <v>2256.9258617592996</v>
      </c>
      <c r="T352" s="161">
        <f t="shared" si="212"/>
        <v>7.6804032186468474E-2</v>
      </c>
      <c r="U352" s="161">
        <f t="shared" si="213"/>
        <v>4.2297297752398322E-3</v>
      </c>
      <c r="V352" s="539"/>
      <c r="W352" s="161">
        <f>K352/K351 - 1</f>
        <v>7.3581060025435185E-2</v>
      </c>
      <c r="X352" s="99">
        <f>M352/M351 - 1</f>
        <v>0.15718555527645228</v>
      </c>
      <c r="AC352" s="43">
        <f t="shared" si="214"/>
        <v>5.1033307916055801E-2</v>
      </c>
      <c r="AD352" s="43">
        <f t="shared" si="215"/>
        <v>9.3653180078316328E-2</v>
      </c>
      <c r="AE352" s="43">
        <f t="shared" si="216"/>
        <v>1.8380814270947891E-2</v>
      </c>
      <c r="AF352" s="43">
        <f t="shared" si="217"/>
        <v>1.5297838792938648E-2</v>
      </c>
    </row>
    <row r="353" spans="3:32">
      <c r="C353" s="157">
        <f>'Hard Input'!AI14</f>
        <v>2010</v>
      </c>
      <c r="D353" s="161">
        <f>'Hard Input'!AJ14</f>
        <v>6.9809567725021685E-2</v>
      </c>
      <c r="E353" s="161">
        <f>'Hard Input'!AK14</f>
        <v>0.10636140463229651</v>
      </c>
      <c r="F353" s="161">
        <f>'Hard Input'!AL14</f>
        <v>2.5319206161631497E-2</v>
      </c>
      <c r="G353" s="161">
        <f>'Hard Input'!AM14</f>
        <v>1.6945471397559798E-2</v>
      </c>
      <c r="H353" s="99">
        <f>'Hard Input'!AN14</f>
        <v>4.3114722555272197E-2</v>
      </c>
      <c r="I353" s="164">
        <f>('Hard Input'!AQ14)/1000000</f>
        <v>24.577196000000001</v>
      </c>
      <c r="J353" s="164">
        <f>('Hard Input'!AR14)/1000000</f>
        <v>21.887181999999999</v>
      </c>
      <c r="K353" s="164">
        <f>('Hard Input'!AS14)/1000000</f>
        <v>1.130261</v>
      </c>
      <c r="L353" s="163">
        <f t="shared" si="211"/>
        <v>23.446935</v>
      </c>
      <c r="M353" s="164">
        <f>('Hard Input'!AT14)/1000000</f>
        <v>13.042004</v>
      </c>
      <c r="N353" s="161">
        <f>I353/I352 - 1</f>
        <v>3.9372303133303754E-2</v>
      </c>
      <c r="O353" s="161">
        <f>J353/J352 - 1</f>
        <v>4.57824028111804E-2</v>
      </c>
      <c r="P353" s="161">
        <f>K353/K352 - 1</f>
        <v>0.10836415770046948</v>
      </c>
      <c r="Q353" s="160">
        <f>K353/I353</f>
        <v>4.5988199793011372E-2</v>
      </c>
      <c r="R353" s="539">
        <f>'Hard Input'!AU14/1000000</f>
        <v>56492.5</v>
      </c>
      <c r="S353" s="539">
        <f>R353/I353</f>
        <v>2298.5738487010481</v>
      </c>
      <c r="T353" s="161">
        <f t="shared" si="212"/>
        <v>5.8552270380773486E-2</v>
      </c>
      <c r="U353" s="161">
        <f t="shared" si="213"/>
        <v>1.845341384376864E-2</v>
      </c>
      <c r="V353" s="539"/>
      <c r="W353" s="161">
        <f>K353/K352 - 1</f>
        <v>0.10836415770046948</v>
      </c>
      <c r="X353" s="99">
        <f>M353/M352 - 1</f>
        <v>2.4261368928590876E-2</v>
      </c>
      <c r="Y353" s="20">
        <f>'Hard Input'!BC8</f>
        <v>5068</v>
      </c>
      <c r="Z353" s="146">
        <f>'Hard Input'!AZ8</f>
        <v>19.899999999999999</v>
      </c>
      <c r="AC353" s="43">
        <f t="shared" si="214"/>
        <v>5.1033307916055801E-2</v>
      </c>
      <c r="AD353" s="43">
        <f t="shared" si="215"/>
        <v>9.3653180078316328E-2</v>
      </c>
      <c r="AE353" s="43">
        <f t="shared" si="216"/>
        <v>1.8380814270947891E-2</v>
      </c>
      <c r="AF353" s="43">
        <f t="shared" si="217"/>
        <v>1.5297838792938648E-2</v>
      </c>
    </row>
    <row r="354" spans="3:32">
      <c r="C354" s="157">
        <f>'Hard Input'!AI15</f>
        <v>2011</v>
      </c>
      <c r="D354" s="161">
        <f>'Hard Input'!AJ15</f>
        <v>5.2937911019022864E-2</v>
      </c>
      <c r="E354" s="161">
        <f>'Hard Input'!AK15</f>
        <v>9.5364430080555854E-2</v>
      </c>
      <c r="F354" s="161">
        <f>'Hard Input'!AL15</f>
        <v>1.6014546724713901E-2</v>
      </c>
      <c r="G354" s="161">
        <f>'Hard Input'!AM15</f>
        <v>1.4526239700938699E-2</v>
      </c>
      <c r="H354" s="99">
        <f>'Hard Input'!AN15</f>
        <v>3.1808818333667499E-2</v>
      </c>
      <c r="I354" s="164">
        <f>('Hard Input'!AQ15)/1000000</f>
        <v>24.714324000000001</v>
      </c>
      <c r="J354" s="164">
        <f>('Hard Input'!AR15)/1000000</f>
        <v>21.979178000000001</v>
      </c>
      <c r="K354" s="164">
        <f>('Hard Input'!AS15)/1000000</f>
        <v>1.2505360000000001</v>
      </c>
      <c r="L354" s="163">
        <f t="shared" si="211"/>
        <v>23.463788000000001</v>
      </c>
      <c r="M354" s="164">
        <f>('Hard Input'!AT15)/1000000</f>
        <v>13.372647000000001</v>
      </c>
      <c r="N354" s="161">
        <f>I354/I353 - 1</f>
        <v>5.5794810766858216E-3</v>
      </c>
      <c r="O354" s="161">
        <f>J354/J353 - 1</f>
        <v>4.2031907076938158E-3</v>
      </c>
      <c r="P354" s="161">
        <f>K354/K353 - 1</f>
        <v>0.10641347440989302</v>
      </c>
      <c r="Q354" s="160">
        <f>K354/I354</f>
        <v>5.059964415777668E-2</v>
      </c>
      <c r="R354" s="539">
        <f>'Hard Input'!AU15/1000000</f>
        <v>58315.9</v>
      </c>
      <c r="S354" s="539">
        <f>R354/I354</f>
        <v>2359.5992348404916</v>
      </c>
      <c r="T354" s="161">
        <f t="shared" si="212"/>
        <v>3.227685090941268E-2</v>
      </c>
      <c r="U354" s="161">
        <f t="shared" si="213"/>
        <v>2.6549238856924173E-2</v>
      </c>
      <c r="V354" s="539"/>
      <c r="W354" s="161">
        <f>K354/K353 - 1</f>
        <v>0.10641347440989302</v>
      </c>
      <c r="X354" s="99">
        <f>M354/M353 - 1</f>
        <v>2.5352162137045831E-2</v>
      </c>
      <c r="Y354" s="20">
        <f>'Hard Input'!BC9</f>
        <v>5418</v>
      </c>
      <c r="Z354" s="146">
        <f>'Hard Input'!AZ9</f>
        <v>20.200000000000003</v>
      </c>
      <c r="AA354" s="33">
        <f>Y354/Y353 - 1</f>
        <v>6.9060773480662974E-2</v>
      </c>
      <c r="AB354" s="33">
        <f>Z354/Z353 - 1</f>
        <v>1.5075376884422287E-2</v>
      </c>
      <c r="AC354" s="43">
        <f t="shared" si="214"/>
        <v>5.1033307916055801E-2</v>
      </c>
      <c r="AD354" s="43">
        <f t="shared" si="215"/>
        <v>9.3653180078316328E-2</v>
      </c>
      <c r="AE354" s="43">
        <f t="shared" si="216"/>
        <v>1.8380814270947891E-2</v>
      </c>
      <c r="AF354" s="43">
        <f t="shared" si="217"/>
        <v>1.5297838792938648E-2</v>
      </c>
    </row>
    <row r="355" spans="3:32">
      <c r="C355" s="157">
        <f>'Hard Input'!AI16</f>
        <v>2012</v>
      </c>
      <c r="D355" s="161">
        <f>'Hard Input'!AJ16</f>
        <v>5.4743854626849497E-2</v>
      </c>
      <c r="E355" s="161">
        <f>'Hard Input'!AK16</f>
        <v>7.8562621102693977E-2</v>
      </c>
      <c r="F355" s="161">
        <f>'Hard Input'!AL16</f>
        <v>2.22403085385714E-2</v>
      </c>
      <c r="G355" s="161">
        <f>'Hard Input'!AM16</f>
        <v>1.4813298290309499E-2</v>
      </c>
      <c r="H355" s="99">
        <f>'Hard Input'!AN16</f>
        <v>2.5080792529231403E-2</v>
      </c>
      <c r="I355" s="164">
        <f>('Hard Input'!AQ16)/1000000</f>
        <v>25.032708</v>
      </c>
      <c r="J355" s="164">
        <f>('Hard Input'!AR16)/1000000</f>
        <v>22.778386999999999</v>
      </c>
      <c r="K355" s="164">
        <f>('Hard Input'!AS16)/1000000</f>
        <v>1.583318</v>
      </c>
      <c r="L355" s="163">
        <f t="shared" si="211"/>
        <v>23.449390000000001</v>
      </c>
      <c r="M355" s="164">
        <f>('Hard Input'!AT16)/1000000</f>
        <v>13.014268</v>
      </c>
      <c r="N355" s="161">
        <f>I355/I354 - 1</f>
        <v>1.2882569638562602E-2</v>
      </c>
      <c r="O355" s="161">
        <f>J355/J354 - 1</f>
        <v>3.6362096890065532E-2</v>
      </c>
      <c r="P355" s="161">
        <f>K355/K354 - 1</f>
        <v>0.26611149139249091</v>
      </c>
      <c r="Q355" s="160">
        <f>K355/I355</f>
        <v>6.3249968800818512E-2</v>
      </c>
      <c r="R355" s="539">
        <f>'Hard Input'!AU16/1000000</f>
        <v>60556.7</v>
      </c>
      <c r="S355" s="539">
        <f>R355/I355</f>
        <v>2419.1030391118693</v>
      </c>
      <c r="T355" s="161">
        <f t="shared" si="212"/>
        <v>3.8425197930581412E-2</v>
      </c>
      <c r="U355" s="161">
        <f t="shared" si="213"/>
        <v>2.5217758758681708E-2</v>
      </c>
      <c r="V355" s="539"/>
      <c r="W355" s="161">
        <f>K355/K354 - 1</f>
        <v>0.26611149139249091</v>
      </c>
      <c r="X355" s="99">
        <f>M355/M354 - 1</f>
        <v>-2.6799406280596627E-2</v>
      </c>
      <c r="Y355" s="20">
        <f>'Hard Input'!BC10</f>
        <v>5490</v>
      </c>
      <c r="Z355" s="146">
        <f>'Hard Input'!AZ10</f>
        <v>20.5</v>
      </c>
      <c r="AA355" s="33">
        <f t="shared" ref="AA355:AA359" si="218">Y355/Y354 - 1</f>
        <v>1.3289036544850585E-2</v>
      </c>
      <c r="AB355" s="33">
        <f t="shared" ref="AB355:AB359" si="219">Z355/Z354 - 1</f>
        <v>1.4851485148514643E-2</v>
      </c>
      <c r="AC355" s="43">
        <f t="shared" si="214"/>
        <v>5.1033307916055801E-2</v>
      </c>
      <c r="AD355" s="43">
        <f t="shared" si="215"/>
        <v>9.3653180078316328E-2</v>
      </c>
      <c r="AE355" s="43">
        <f t="shared" si="216"/>
        <v>1.8380814270947891E-2</v>
      </c>
      <c r="AF355" s="43">
        <f t="shared" si="217"/>
        <v>1.5297838792938648E-2</v>
      </c>
    </row>
    <row r="356" spans="3:32">
      <c r="C356" s="157">
        <f>'Hard Input'!AI17</f>
        <v>2013</v>
      </c>
      <c r="D356" s="161">
        <f>'Hard Input'!AJ17</f>
        <v>4.6929191860286747E-2</v>
      </c>
      <c r="E356" s="161">
        <f>'Hard Input'!AK17</f>
        <v>7.757635146170315E-2</v>
      </c>
      <c r="F356" s="161">
        <f>'Hard Input'!AL17</f>
        <v>1.6773315299245299E-2</v>
      </c>
      <c r="G356" s="161">
        <f>'Hard Input'!AM17</f>
        <v>2.0523885084233102E-2</v>
      </c>
      <c r="H356" s="99">
        <f>'Hard Input'!AN17</f>
        <v>2.61486283287935E-2</v>
      </c>
      <c r="I356" s="164">
        <f>('Hard Input'!AQ17)/1000000</f>
        <v>25.71546</v>
      </c>
      <c r="J356" s="164">
        <f>('Hard Input'!AR17)/1000000</f>
        <v>23.328292000000001</v>
      </c>
      <c r="K356" s="164">
        <f>('Hard Input'!AS17)/1000000</f>
        <v>1.791423</v>
      </c>
      <c r="L356" s="163">
        <f t="shared" si="211"/>
        <v>23.924036999999998</v>
      </c>
      <c r="M356" s="164">
        <f>('Hard Input'!AT17)/1000000</f>
        <v>13.178774000000001</v>
      </c>
      <c r="N356" s="161">
        <f>I356/I355 - 1</f>
        <v>2.7274396361752107E-2</v>
      </c>
      <c r="O356" s="161">
        <f>J356/J355 - 1</f>
        <v>2.4141525034235389E-2</v>
      </c>
      <c r="P356" s="161">
        <f>K356/K355 - 1</f>
        <v>0.13143600969609381</v>
      </c>
      <c r="Q356" s="546">
        <f>K356/I356</f>
        <v>6.9663268710728879E-2</v>
      </c>
      <c r="R356" s="539">
        <f>'Hard Input'!AU17/1000000</f>
        <v>65443.3</v>
      </c>
      <c r="S356" s="539">
        <f>R356/I356</f>
        <v>2544.9010050763241</v>
      </c>
      <c r="T356" s="161">
        <f t="shared" si="212"/>
        <v>8.0694621734672012E-2</v>
      </c>
      <c r="U356" s="161">
        <f t="shared" si="213"/>
        <v>5.2001904809577448E-2</v>
      </c>
      <c r="V356" s="539"/>
      <c r="W356" s="161">
        <f>K356/K355 - 1</f>
        <v>0.13143600969609381</v>
      </c>
      <c r="X356" s="99">
        <f>M356/M355 - 1</f>
        <v>1.2640434329460604E-2</v>
      </c>
      <c r="Y356" s="20">
        <f>'Hard Input'!BC11</f>
        <v>5684</v>
      </c>
      <c r="Z356" s="146">
        <f>'Hard Input'!AZ11</f>
        <v>19.600000000000001</v>
      </c>
      <c r="AA356" s="33">
        <f t="shared" si="218"/>
        <v>3.5336976320582858E-2</v>
      </c>
      <c r="AB356" s="33">
        <f t="shared" si="219"/>
        <v>-4.3902439024390172E-2</v>
      </c>
      <c r="AC356" s="43">
        <f t="shared" si="214"/>
        <v>5.1033307916055801E-2</v>
      </c>
      <c r="AD356" s="43">
        <f t="shared" si="215"/>
        <v>9.3653180078316328E-2</v>
      </c>
      <c r="AE356" s="43">
        <f t="shared" si="216"/>
        <v>1.8380814270947891E-2</v>
      </c>
      <c r="AF356" s="43">
        <f t="shared" si="217"/>
        <v>1.5297838792938648E-2</v>
      </c>
    </row>
    <row r="357" spans="3:32">
      <c r="C357" s="157">
        <f>'Hard Input'!AI18</f>
        <v>2014</v>
      </c>
      <c r="D357" s="161">
        <f>'Hard Input'!AJ18</f>
        <v>6.0121665200820899E-2</v>
      </c>
      <c r="E357" s="161">
        <f>'Hard Input'!AK18</f>
        <v>7.2976659593816176E-2</v>
      </c>
      <c r="F357" s="161">
        <f>'Hard Input'!AL18</f>
        <v>2.5691935941892702E-2</v>
      </c>
      <c r="G357" s="161">
        <f>'Hard Input'!AM18</f>
        <v>3.0542510117523798E-2</v>
      </c>
      <c r="H357" s="99">
        <f>'Hard Input'!AN18</f>
        <v>2.8557543853620002E-2</v>
      </c>
      <c r="I357" s="164">
        <f>('Hard Input'!AQ18)/1000000</f>
        <v>27.437315000000002</v>
      </c>
      <c r="J357" s="164">
        <f>('Hard Input'!AR18)/1000000</f>
        <v>24.808382000000002</v>
      </c>
      <c r="K357" s="164">
        <f>('Hard Input'!AS18)/1000000</f>
        <v>1.6133550000000001</v>
      </c>
      <c r="L357" s="163">
        <f t="shared" si="211"/>
        <v>25.823960000000003</v>
      </c>
      <c r="M357" s="164">
        <f>('Hard Input'!AT18)/1000000</f>
        <v>13.932967</v>
      </c>
      <c r="N357" s="161">
        <f>I357/I356 - 1</f>
        <v>6.6957970030479874E-2</v>
      </c>
      <c r="O357" s="161">
        <f>J357/J356 - 1</f>
        <v>6.3446136562419486E-2</v>
      </c>
      <c r="P357" s="161">
        <f>K357/K356 - 1</f>
        <v>-9.9400309139717313E-2</v>
      </c>
      <c r="Q357" s="546">
        <f>K357/I357</f>
        <v>5.8801489868815518E-2</v>
      </c>
      <c r="R357" s="539">
        <f>'Hard Input'!AU18/1000000</f>
        <v>71998.8</v>
      </c>
      <c r="S357" s="539">
        <f>R357/I357</f>
        <v>2624.1197434953092</v>
      </c>
      <c r="T357" s="161">
        <f t="shared" si="212"/>
        <v>0.10017068210191105</v>
      </c>
      <c r="U357" s="161">
        <f t="shared" si="213"/>
        <v>3.1128416492809396E-2</v>
      </c>
      <c r="V357" s="539"/>
      <c r="W357" s="161">
        <f>K357/K356 - 1</f>
        <v>-9.9400309139717313E-2</v>
      </c>
      <c r="X357" s="99">
        <f>M357/M356 - 1</f>
        <v>5.7227857462310183E-2</v>
      </c>
      <c r="Y357" s="20">
        <f>'Hard Input'!BC12</f>
        <v>5362</v>
      </c>
      <c r="Z357" s="146">
        <f>'Hard Input'!AZ12</f>
        <v>18.100000000000001</v>
      </c>
      <c r="AA357" s="33">
        <f t="shared" si="218"/>
        <v>-5.6650246305418706E-2</v>
      </c>
      <c r="AB357" s="33">
        <f t="shared" si="219"/>
        <v>-7.6530612244897989E-2</v>
      </c>
      <c r="AC357" s="43">
        <f t="shared" si="214"/>
        <v>5.1033307916055801E-2</v>
      </c>
      <c r="AD357" s="43">
        <f t="shared" si="215"/>
        <v>9.3653180078316328E-2</v>
      </c>
      <c r="AE357" s="43">
        <f t="shared" si="216"/>
        <v>1.8380814270947891E-2</v>
      </c>
      <c r="AF357" s="43">
        <f t="shared" si="217"/>
        <v>1.5297838792938648E-2</v>
      </c>
    </row>
    <row r="358" spans="3:32">
      <c r="C358" s="157">
        <f>'Hard Input'!AI19</f>
        <v>2015</v>
      </c>
      <c r="D358" s="161">
        <f>'Hard Input'!AJ19</f>
        <v>4.9687852160146095E-2</v>
      </c>
      <c r="E358" s="161">
        <f>'Hard Input'!AK19</f>
        <v>6.9183364228735222E-2</v>
      </c>
      <c r="F358" s="161">
        <f>'Hard Input'!AL19</f>
        <v>2.8615870252723701E-2</v>
      </c>
      <c r="G358" s="161">
        <f>'Hard Input'!AM19</f>
        <v>2.34593951714504E-2</v>
      </c>
      <c r="H358" s="99">
        <f>'Hard Input'!AN19</f>
        <v>2.85694552780167E-2</v>
      </c>
      <c r="I358" s="164">
        <f>('Hard Input'!AQ19)/1000000</f>
        <v>25.721250999999999</v>
      </c>
      <c r="J358" s="164">
        <f>('Hard Input'!AR19)/1000000</f>
        <v>23.361015999999999</v>
      </c>
      <c r="K358" s="164">
        <f>('Hard Input'!AS19)/1000000</f>
        <v>1.677163</v>
      </c>
      <c r="L358" s="163">
        <f t="shared" si="211"/>
        <v>24.044087999999999</v>
      </c>
      <c r="M358" s="164">
        <f>('Hard Input'!AT19)/1000000</f>
        <v>12.930754</v>
      </c>
      <c r="N358" s="161">
        <f>I358/I357 - 1</f>
        <v>-6.2544895519113353E-2</v>
      </c>
      <c r="O358" s="161">
        <f>J358/J357 - 1</f>
        <v>-5.8341813666042519E-2</v>
      </c>
      <c r="P358" s="161">
        <f>K358/K357 - 1</f>
        <v>3.9549882078029786E-2</v>
      </c>
      <c r="Q358" s="546">
        <f>K358/I358</f>
        <v>6.5205343239331554E-2</v>
      </c>
      <c r="R358" s="539">
        <f>'Hard Input'!AU19/1000000</f>
        <v>69119.600000000006</v>
      </c>
      <c r="S358" s="539">
        <f>R358/I358</f>
        <v>2687.2565412934237</v>
      </c>
      <c r="T358" s="161">
        <f t="shared" si="212"/>
        <v>-3.9989555381478525E-2</v>
      </c>
      <c r="U358" s="161">
        <f t="shared" si="213"/>
        <v>2.406018168744728E-2</v>
      </c>
      <c r="V358" s="539"/>
      <c r="W358" s="161">
        <f>K358/K357 - 1</f>
        <v>3.9549882078029786E-2</v>
      </c>
      <c r="X358" s="99">
        <f>M358/M357 - 1</f>
        <v>-7.1931053881057694E-2</v>
      </c>
      <c r="Y358" s="20">
        <f>'Hard Input'!BC13</f>
        <v>5577</v>
      </c>
      <c r="Z358" s="146">
        <f>'Hard Input'!AZ13</f>
        <v>19.399999999999999</v>
      </c>
      <c r="AA358" s="33">
        <f t="shared" si="218"/>
        <v>4.0096978739276423E-2</v>
      </c>
      <c r="AB358" s="33">
        <f t="shared" si="219"/>
        <v>7.182320441988943E-2</v>
      </c>
      <c r="AC358" s="43">
        <f t="shared" si="214"/>
        <v>5.1033307916055801E-2</v>
      </c>
      <c r="AD358" s="43">
        <f t="shared" si="215"/>
        <v>9.3653180078316328E-2</v>
      </c>
      <c r="AE358" s="43">
        <f t="shared" si="216"/>
        <v>1.8380814270947891E-2</v>
      </c>
      <c r="AF358" s="43">
        <f t="shared" si="217"/>
        <v>1.5297838792938648E-2</v>
      </c>
    </row>
    <row r="359" spans="3:32">
      <c r="C359" s="157">
        <f>'Hard Input'!AI20</f>
        <v>2016</v>
      </c>
      <c r="D359" s="161">
        <f>'Hard Input'!AJ20</f>
        <v>4.2000000000000003E-2</v>
      </c>
      <c r="E359" s="161">
        <f>'Hard Input'!AK20</f>
        <v>6.7000000000000004E-2</v>
      </c>
      <c r="F359" s="161">
        <f>'Hard Input'!AL20</f>
        <v>1.48527919319146E-2</v>
      </c>
      <c r="G359" s="161">
        <f>'Hard Input'!AM20</f>
        <v>1.93579094969158E-2</v>
      </c>
      <c r="H359" s="99">
        <f>'Hard Input'!AN20</f>
        <v>2.50572788548887E-2</v>
      </c>
      <c r="I359" s="165">
        <f>('Hard Input'!AQ20)/1000000</f>
        <v>26.757391999999999</v>
      </c>
      <c r="J359" s="165">
        <f>('Hard Input'!AR20)/1000000</f>
        <v>24.781901999999999</v>
      </c>
      <c r="K359" s="165">
        <f>('Hard Input'!AS20)/1000000</f>
        <v>2.1249419999999999</v>
      </c>
      <c r="L359" s="163">
        <f t="shared" si="211"/>
        <v>24.632449999999999</v>
      </c>
      <c r="M359" s="165">
        <f>('Hard Input'!AT20)/1000000</f>
        <v>13.272961</v>
      </c>
      <c r="N359" s="162">
        <f>I359/I358 - 1</f>
        <v>4.0283460551743699E-2</v>
      </c>
      <c r="O359" s="162">
        <f>J359/J358 - 1</f>
        <v>6.0822953933167945E-2</v>
      </c>
      <c r="P359" s="161">
        <f>K359/K358 - 1</f>
        <v>0.26698597572209737</v>
      </c>
      <c r="Q359" s="546">
        <f>K359/I359</f>
        <v>7.9415138814724548E-2</v>
      </c>
      <c r="R359" s="540">
        <f>'Hard Input'!AU20/1000000</f>
        <v>82098.2</v>
      </c>
      <c r="S359" s="540">
        <f>R359/I359</f>
        <v>3068.2437212116934</v>
      </c>
      <c r="T359" s="161">
        <f t="shared" si="212"/>
        <v>0.18777018385523059</v>
      </c>
      <c r="U359" s="161">
        <f t="shared" si="213"/>
        <v>0.14177551494019025</v>
      </c>
      <c r="V359" s="540"/>
      <c r="W359" s="162">
        <f>K359/K358 - 1</f>
        <v>0.26698597572209737</v>
      </c>
      <c r="X359" s="95">
        <f>M359/M358 - 1</f>
        <v>2.6464582034427364E-2</v>
      </c>
      <c r="Y359" s="20">
        <f>'Hard Input'!BC14</f>
        <v>5488</v>
      </c>
      <c r="Z359" s="146">
        <f>'Hard Input'!AZ14</f>
        <v>20.399999999999999</v>
      </c>
      <c r="AA359" s="33">
        <f t="shared" si="218"/>
        <v>-1.595840057378517E-2</v>
      </c>
      <c r="AB359" s="33">
        <f t="shared" si="219"/>
        <v>5.1546391752577359E-2</v>
      </c>
      <c r="AC359" s="43">
        <f t="shared" si="214"/>
        <v>5.1033307916055801E-2</v>
      </c>
      <c r="AD359" s="43">
        <f t="shared" si="215"/>
        <v>9.3653180078316328E-2</v>
      </c>
      <c r="AE359" s="43">
        <f t="shared" si="216"/>
        <v>1.8380814270947891E-2</v>
      </c>
      <c r="AF359" s="43">
        <f t="shared" si="217"/>
        <v>1.5297838792938648E-2</v>
      </c>
    </row>
    <row r="360" spans="3:32">
      <c r="C360" s="158">
        <f>'Hard Input'!AI21</f>
        <v>2017</v>
      </c>
      <c r="D360" s="161">
        <f>'Hard Input'!AJ21</f>
        <v>5.9017692223705211E-2</v>
      </c>
      <c r="E360" s="161">
        <f>'Hard Input'!AK21</f>
        <v>6.9000000000001296E-2</v>
      </c>
      <c r="F360" s="161">
        <f>'Hard Input'!AL21</f>
        <v>2.2733385483016701E-2</v>
      </c>
      <c r="G360" s="161">
        <f>'Hard Input'!AM21</f>
        <v>1.7871509848739999E-2</v>
      </c>
      <c r="H360" s="99">
        <f>'Hard Input'!AN21</f>
        <v>3.1515098594545196E-2</v>
      </c>
      <c r="I360" s="165">
        <f>('Hard Input'!AQ21)/1000000</f>
        <v>25.948459</v>
      </c>
      <c r="J360" s="165">
        <f>('Hard Input'!AR21)/1000000</f>
        <v>23.966645</v>
      </c>
      <c r="K360" s="165">
        <f>('Hard Input'!AS21)/1000000</f>
        <v>2.281666</v>
      </c>
      <c r="L360" s="163">
        <f t="shared" si="211"/>
        <v>23.666792999999998</v>
      </c>
      <c r="M360" s="165">
        <f>('Hard Input'!AT21)/1000000</f>
        <v>12.441713</v>
      </c>
      <c r="N360" s="162">
        <f>I360/I359 - 1</f>
        <v>-3.023213174138939E-2</v>
      </c>
      <c r="O360" s="162">
        <f>J360/J359 - 1</f>
        <v>-3.2897273179435471E-2</v>
      </c>
      <c r="P360" s="161">
        <f>K360/K359 - 1</f>
        <v>7.375448365178916E-2</v>
      </c>
      <c r="Q360" s="546">
        <f>K360/I360</f>
        <v>8.7930693687821693E-2</v>
      </c>
      <c r="R360" s="540">
        <f>'Hard Input'!AU21/1000000</f>
        <v>82165</v>
      </c>
      <c r="S360" s="540">
        <f>R360/I360</f>
        <v>3166.4693460216654</v>
      </c>
      <c r="T360" s="161">
        <f t="shared" si="212"/>
        <v>8.1365973919034218E-4</v>
      </c>
      <c r="U360" s="161">
        <f t="shared" si="213"/>
        <v>3.201363181513539E-2</v>
      </c>
      <c r="AC360" s="43">
        <f t="shared" si="214"/>
        <v>5.1033307916055801E-2</v>
      </c>
      <c r="AD360" s="43">
        <f t="shared" si="215"/>
        <v>9.3653180078316328E-2</v>
      </c>
      <c r="AE360" s="43">
        <f t="shared" si="216"/>
        <v>1.8380814270947891E-2</v>
      </c>
      <c r="AF360" s="43">
        <f t="shared" si="217"/>
        <v>1.5297838792938648E-2</v>
      </c>
    </row>
    <row r="361" spans="3:32">
      <c r="C361" s="158" t="str">
        <f>'Hard Input'!AI22</f>
        <v>2018e</v>
      </c>
      <c r="D361" s="161">
        <f>'Hard Input'!AJ22</f>
        <v>5.4000000000000006E-2</v>
      </c>
      <c r="E361" s="161">
        <f>'Hard Input'!AK22</f>
        <v>5.0999999999999997E-2</v>
      </c>
      <c r="F361" s="161">
        <f>'Hard Input'!AL22</f>
        <v>2.7000000000000003E-2</v>
      </c>
      <c r="G361" s="161"/>
      <c r="H361" s="99">
        <f>'Hard Input'!AN22</f>
        <v>3.1E-2</v>
      </c>
      <c r="I361" s="98"/>
      <c r="J361" s="138"/>
      <c r="K361" s="138"/>
      <c r="L361" s="138"/>
      <c r="M361" s="138"/>
      <c r="O361" s="136"/>
      <c r="AA361" s="43">
        <f>AC360</f>
        <v>5.1033307916055801E-2</v>
      </c>
      <c r="AB361" s="43">
        <f>AD360</f>
        <v>9.3653180078316328E-2</v>
      </c>
      <c r="AC361" s="43">
        <f>AE360</f>
        <v>1.8380814270947891E-2</v>
      </c>
      <c r="AD361" s="43">
        <f>AF360</f>
        <v>1.5297838792938648E-2</v>
      </c>
    </row>
    <row r="362" spans="3:32">
      <c r="C362" s="159" t="str">
        <f>'Hard Input'!AI23</f>
        <v>2019e</v>
      </c>
      <c r="D362" s="162">
        <f>'Hard Input'!AJ23</f>
        <v>5.0999999999999997E-2</v>
      </c>
      <c r="E362" s="162">
        <f>'Hard Input'!AK23</f>
        <v>5.0999999999999997E-2</v>
      </c>
      <c r="F362" s="162">
        <f>'Hard Input'!AL23</f>
        <v>2.5000000000000001E-2</v>
      </c>
      <c r="G362" s="162"/>
      <c r="H362" s="95">
        <f>'Hard Input'!AN23</f>
        <v>0.03</v>
      </c>
      <c r="I362" s="98"/>
      <c r="J362" s="138"/>
      <c r="K362" s="138"/>
      <c r="L362" s="138"/>
      <c r="M362" s="138"/>
      <c r="O362" s="136"/>
      <c r="AA362" s="43">
        <f t="shared" si="214"/>
        <v>5.1033307916055801E-2</v>
      </c>
      <c r="AB362" s="43">
        <f t="shared" si="215"/>
        <v>9.3653180078316328E-2</v>
      </c>
      <c r="AC362" s="43">
        <f t="shared" si="216"/>
        <v>1.8380814270947891E-2</v>
      </c>
      <c r="AD362" s="43">
        <f t="shared" si="217"/>
        <v>1.5297838792938648E-2</v>
      </c>
    </row>
    <row r="363" spans="3:32">
      <c r="C363" s="541" t="s">
        <v>344</v>
      </c>
      <c r="D363" s="162">
        <f>'Hard Input'!AJ24</f>
        <v>4.8000000000000001E-2</v>
      </c>
      <c r="E363" s="162">
        <f>'Hard Input'!AK24</f>
        <v>5.0999999999999997E-2</v>
      </c>
      <c r="F363" s="162">
        <f>'Hard Input'!AL24</f>
        <v>0.02</v>
      </c>
      <c r="G363" s="162"/>
      <c r="H363" s="95">
        <f>'Hard Input'!AN24</f>
        <v>2.8999999999999998E-2</v>
      </c>
      <c r="I363" s="33"/>
      <c r="J363" s="138">
        <f>('Hard Input'!AQ24)/1000000</f>
        <v>36</v>
      </c>
      <c r="K363" s="138"/>
      <c r="L363" s="138"/>
      <c r="M363" s="138"/>
      <c r="N363" s="136"/>
      <c r="O363" s="136"/>
      <c r="P363" s="136"/>
      <c r="Q363" s="136"/>
      <c r="AA363" s="43">
        <f t="shared" ref="AA363" si="220">AA362</f>
        <v>5.1033307916055801E-2</v>
      </c>
      <c r="AB363" s="43">
        <f t="shared" ref="AB363" si="221">AB362</f>
        <v>9.3653180078316328E-2</v>
      </c>
      <c r="AC363" s="43">
        <f t="shared" si="216"/>
        <v>1.8380814270947891E-2</v>
      </c>
      <c r="AD363" s="43">
        <f t="shared" si="217"/>
        <v>1.5297838792938648E-2</v>
      </c>
    </row>
    <row r="364" spans="3:32">
      <c r="K364" s="138"/>
      <c r="L364" s="469" t="s">
        <v>368</v>
      </c>
      <c r="M364" s="469"/>
      <c r="N364" s="469"/>
      <c r="O364" s="469"/>
      <c r="P364" s="469" t="s">
        <v>369</v>
      </c>
      <c r="Q364" s="469"/>
      <c r="R364" s="469"/>
    </row>
    <row r="365" spans="3:32">
      <c r="K365" s="138"/>
      <c r="L365" s="143" t="s">
        <v>332</v>
      </c>
      <c r="M365" s="373"/>
      <c r="N365" s="143" t="s">
        <v>333</v>
      </c>
      <c r="O365" s="143" t="s">
        <v>334</v>
      </c>
      <c r="P365" s="143" t="s">
        <v>332</v>
      </c>
      <c r="Q365" s="143" t="s">
        <v>333</v>
      </c>
      <c r="R365" s="143" t="s">
        <v>334</v>
      </c>
    </row>
    <row r="366" spans="3:32">
      <c r="K366" t="s">
        <v>187</v>
      </c>
      <c r="L366" s="43">
        <f>AVERAGE(D347:D360)</f>
        <v>5.1033307916055801E-2</v>
      </c>
      <c r="M366" s="43"/>
      <c r="N366" s="43">
        <f>AVERAGE(E347:E360)</f>
        <v>9.3653180078316328E-2</v>
      </c>
      <c r="O366" s="43">
        <f>AVERAGE(H347:H359)</f>
        <v>2.9023212607776468E-2</v>
      </c>
      <c r="P366" s="43">
        <f>AVERAGE(D360:D362)</f>
        <v>5.4672564074568407E-2</v>
      </c>
      <c r="Q366" s="43">
        <f>AVERAGE(E360:E362)</f>
        <v>5.7000000000000432E-2</v>
      </c>
      <c r="R366" s="43">
        <f>AVERAGE(H360:H362)</f>
        <v>3.083836619818173E-2</v>
      </c>
    </row>
    <row r="367" spans="3:32">
      <c r="K367" t="s">
        <v>188</v>
      </c>
      <c r="L367" s="43">
        <f>MEDIAN(D347:D359)</f>
        <v>5.3321391389979454E-2</v>
      </c>
      <c r="M367" s="43"/>
      <c r="N367" s="43">
        <f>MEDIAN(E347:E359)</f>
        <v>9.5364430080555854E-2</v>
      </c>
      <c r="O367" s="43">
        <f>MEDIAN(H347:H359)</f>
        <v>2.85694552780167E-2</v>
      </c>
      <c r="P367" s="43">
        <f>MEDIAN(D360:D362)</f>
        <v>5.4000000000000006E-2</v>
      </c>
      <c r="Q367" s="43">
        <f>MEDIAN(E360:E362)</f>
        <v>5.0999999999999997E-2</v>
      </c>
      <c r="R367" s="43">
        <f>MEDIAN(H360:H362)</f>
        <v>3.1E-2</v>
      </c>
    </row>
    <row r="368" spans="3:32">
      <c r="K368" t="s">
        <v>189</v>
      </c>
      <c r="L368" s="43">
        <f>MIN(D347:D362)</f>
        <v>-2.5258256909611275E-2</v>
      </c>
      <c r="M368" s="43"/>
      <c r="N368" s="43">
        <f>MIN(E347:E362)</f>
        <v>5.0999999999999997E-2</v>
      </c>
      <c r="O368" s="43">
        <f>MIN(H347:H362)</f>
        <v>-1.7340503806791901E-2</v>
      </c>
      <c r="P368" s="43">
        <f>MIN(D360:D362)</f>
        <v>5.0999999999999997E-2</v>
      </c>
      <c r="Q368" s="43">
        <f>MIN(E360:E362)</f>
        <v>5.0999999999999997E-2</v>
      </c>
      <c r="R368" s="43">
        <f>MIN(H360:H362)</f>
        <v>0.03</v>
      </c>
    </row>
    <row r="369" spans="11:25">
      <c r="K369" t="s">
        <v>190</v>
      </c>
      <c r="L369" s="43">
        <f>MAX(D347:D362)</f>
        <v>9.4276650994082167E-2</v>
      </c>
      <c r="M369" s="43"/>
      <c r="N369" s="43">
        <f>MAX(E347:E362)</f>
        <v>0.14231388035688355</v>
      </c>
      <c r="O369" s="43">
        <f>MAX(H347:H362)</f>
        <v>4.4481988213057697E-2</v>
      </c>
      <c r="P369" s="43">
        <f>MAX(D360:D362)</f>
        <v>5.9017692223705211E-2</v>
      </c>
      <c r="Q369" s="43">
        <f>MAX(E360:E362)</f>
        <v>6.9000000000001296E-2</v>
      </c>
      <c r="R369" s="43">
        <f>MAX(H360:H362)</f>
        <v>3.1515098594545196E-2</v>
      </c>
    </row>
    <row r="371" spans="11:25">
      <c r="K371" t="s">
        <v>367</v>
      </c>
      <c r="L371" s="33">
        <f>_xlfn.STDEV.S(D347:D359)</f>
        <v>2.7183252920185676E-2</v>
      </c>
      <c r="M371" s="33"/>
      <c r="N371" s="33">
        <f>_xlfn.STDEV.S(E347:E359)</f>
        <v>2.2930752846131455E-2</v>
      </c>
      <c r="O371" s="33">
        <f>_xlfn.STDEV.S(H347:H359)</f>
        <v>1.6358150226602683E-2</v>
      </c>
      <c r="P371" s="33">
        <f>_xlfn.STDEV.S(D360:D362)</f>
        <v>4.0509386534870895E-3</v>
      </c>
      <c r="Q371" s="33">
        <f>_xlfn.STDEV.S(E360:E362)</f>
        <v>1.0392304845414037E-2</v>
      </c>
      <c r="R371" s="33">
        <f>_xlfn.STDEV.S(H360:H362)</f>
        <v>7.7037332003119E-4</v>
      </c>
    </row>
    <row r="372" spans="11:25">
      <c r="X372" s="469" t="s">
        <v>381</v>
      </c>
      <c r="Y372" s="469"/>
    </row>
    <row r="373" spans="11:25">
      <c r="K373" s="137" t="s">
        <v>374</v>
      </c>
      <c r="Q373" s="136" t="s">
        <v>380</v>
      </c>
      <c r="W373" s="45" t="s">
        <v>313</v>
      </c>
      <c r="X373" s="143" t="s">
        <v>258</v>
      </c>
      <c r="Y373" s="143" t="s">
        <v>372</v>
      </c>
    </row>
    <row r="374" spans="11:25">
      <c r="K374" t="s">
        <v>375</v>
      </c>
      <c r="O374" s="148">
        <f>CORREL(D354:D359,AA354:AA359)</f>
        <v>-0.27620542097583889</v>
      </c>
      <c r="Q374" s="136" t="s">
        <v>375</v>
      </c>
      <c r="U374" s="148">
        <f>CORREL(H354:H359,AA354:AA359)</f>
        <v>0.40163494473273698</v>
      </c>
      <c r="W374" s="45" t="s">
        <v>332</v>
      </c>
      <c r="X374" s="149">
        <f>O374</f>
        <v>-0.27620542097583889</v>
      </c>
      <c r="Y374" s="150">
        <f>O375</f>
        <v>-0.55820711913041265</v>
      </c>
    </row>
    <row r="375" spans="11:25">
      <c r="K375" t="s">
        <v>376</v>
      </c>
      <c r="O375" s="148">
        <f>CORREL(D354:D359,AB354:AB359)</f>
        <v>-0.55820711913041265</v>
      </c>
      <c r="Q375" s="136" t="s">
        <v>376</v>
      </c>
      <c r="U375" s="148">
        <f>CORREL(H354:H359,AB354:AB359)</f>
        <v>-5.8008205955962511E-2</v>
      </c>
      <c r="W375" s="45" t="s">
        <v>333</v>
      </c>
      <c r="X375" s="151">
        <f>O378</f>
        <v>0.61503030026292893</v>
      </c>
      <c r="Y375" s="152">
        <f>O379</f>
        <v>-0.16999092791233766</v>
      </c>
    </row>
    <row r="376" spans="11:25">
      <c r="K376" s="137"/>
      <c r="W376" s="45" t="s">
        <v>334</v>
      </c>
      <c r="X376" s="153">
        <f>U374</f>
        <v>0.40163494473273698</v>
      </c>
      <c r="Y376" s="154">
        <f>U375</f>
        <v>-5.8008205955962511E-2</v>
      </c>
    </row>
    <row r="377" spans="11:25">
      <c r="K377" s="137" t="s">
        <v>379</v>
      </c>
    </row>
    <row r="378" spans="11:25">
      <c r="K378" s="136" t="s">
        <v>375</v>
      </c>
      <c r="O378" s="148">
        <f>CORREL(E354:E359,AA354:AA359)</f>
        <v>0.61503030026292893</v>
      </c>
    </row>
    <row r="379" spans="11:25">
      <c r="K379" s="136" t="s">
        <v>376</v>
      </c>
      <c r="O379" s="148">
        <f>CORREL(E354:E359,AB354:AB359)</f>
        <v>-0.16999092791233766</v>
      </c>
    </row>
    <row r="397" spans="3:16">
      <c r="C397" s="167"/>
      <c r="D397" s="473" t="s">
        <v>382</v>
      </c>
      <c r="E397" s="474"/>
      <c r="F397" s="474"/>
      <c r="G397" s="474"/>
      <c r="H397" s="475"/>
      <c r="I397" s="473" t="s">
        <v>216</v>
      </c>
      <c r="J397" s="474"/>
      <c r="K397" s="474"/>
      <c r="L397" s="475"/>
      <c r="M397" s="374"/>
      <c r="N397" s="473" t="s">
        <v>383</v>
      </c>
      <c r="O397" s="474"/>
      <c r="P397" s="475"/>
    </row>
    <row r="398" spans="3:16" ht="30">
      <c r="C398" s="88" t="s">
        <v>193</v>
      </c>
      <c r="D398" s="168" t="s">
        <v>336</v>
      </c>
      <c r="E398" s="88" t="s">
        <v>366</v>
      </c>
      <c r="F398" s="88" t="s">
        <v>333</v>
      </c>
      <c r="G398" s="88" t="s">
        <v>338</v>
      </c>
      <c r="H398" s="168" t="s">
        <v>336</v>
      </c>
      <c r="I398" s="88" t="s">
        <v>366</v>
      </c>
      <c r="J398" s="88" t="s">
        <v>333</v>
      </c>
      <c r="K398" s="88" t="s">
        <v>338</v>
      </c>
      <c r="L398" s="88" t="s">
        <v>366</v>
      </c>
      <c r="M398" s="375"/>
      <c r="N398" s="88" t="s">
        <v>333</v>
      </c>
      <c r="O398" s="88" t="s">
        <v>338</v>
      </c>
    </row>
    <row r="399" spans="3:16">
      <c r="C399" s="157">
        <f>C347</f>
        <v>2004</v>
      </c>
      <c r="D399" s="163">
        <v>15.703405999999999</v>
      </c>
      <c r="E399" s="163">
        <v>13.945696</v>
      </c>
      <c r="F399" s="163">
        <v>0.63280700000000001</v>
      </c>
      <c r="G399" s="163">
        <v>9.5203059999999997</v>
      </c>
      <c r="H399" s="156"/>
      <c r="I399" s="156"/>
      <c r="J399" s="156"/>
      <c r="K399" s="110"/>
      <c r="L399" s="160">
        <f t="shared" ref="L399:L411" si="222">E399/$D399</f>
        <v>0.88806823182180994</v>
      </c>
      <c r="M399" s="160"/>
      <c r="N399" s="160">
        <f>F399/$D399</f>
        <v>4.0297436110357208E-2</v>
      </c>
      <c r="O399" s="107">
        <f>G399/$D399</f>
        <v>0.60625739409654189</v>
      </c>
    </row>
    <row r="400" spans="3:16">
      <c r="C400" s="157">
        <f t="shared" ref="C400:C411" si="223">C348</f>
        <v>2005</v>
      </c>
      <c r="D400" s="164">
        <v>16.431055000000001</v>
      </c>
      <c r="E400" s="164">
        <v>14.657396</v>
      </c>
      <c r="F400" s="164">
        <v>0.43257000000000001</v>
      </c>
      <c r="G400" s="164">
        <v>9.634506</v>
      </c>
      <c r="H400" s="161">
        <f>D400/D399 - 1</f>
        <v>4.6337017587140039E-2</v>
      </c>
      <c r="I400" s="161">
        <f>E400/E399 - 1</f>
        <v>5.1033666587884996E-2</v>
      </c>
      <c r="J400" s="161">
        <f>F400/F399 - 1</f>
        <v>-0.31642665141188386</v>
      </c>
      <c r="K400" s="99">
        <f t="shared" ref="K400:K411" si="224">G400/G399 - 1</f>
        <v>1.1995412752489276E-2</v>
      </c>
      <c r="L400" s="161">
        <f t="shared" si="222"/>
        <v>0.89205446637480068</v>
      </c>
      <c r="M400" s="161"/>
      <c r="N400" s="161">
        <f t="shared" ref="N400:N411" si="225">F400/$D400</f>
        <v>2.6326367966025308E-2</v>
      </c>
      <c r="O400" s="99">
        <f t="shared" ref="O400:O411" si="226">G400/$D400</f>
        <v>0.58635954903686949</v>
      </c>
    </row>
    <row r="401" spans="3:15">
      <c r="C401" s="157">
        <f t="shared" si="223"/>
        <v>2006</v>
      </c>
      <c r="D401" s="164">
        <v>17.546862999999998</v>
      </c>
      <c r="E401" s="164">
        <v>15.505995</v>
      </c>
      <c r="F401" s="164">
        <v>0.532914</v>
      </c>
      <c r="G401" s="164">
        <v>9.6562509999999993</v>
      </c>
      <c r="H401" s="161">
        <f t="shared" ref="H401:H411" si="227">D401/D400 - 1</f>
        <v>6.7908481835158963E-2</v>
      </c>
      <c r="I401" s="161">
        <f t="shared" ref="I401:I411" si="228">E401/E400 - 1</f>
        <v>5.7895618021100104E-2</v>
      </c>
      <c r="J401" s="161">
        <f t="shared" ref="J401:J411" si="229">F401/F400 - 1</f>
        <v>0.23197170400166445</v>
      </c>
      <c r="K401" s="99">
        <f t="shared" si="224"/>
        <v>2.2569916921530986E-3</v>
      </c>
      <c r="L401" s="161">
        <f t="shared" si="222"/>
        <v>0.88369043515071621</v>
      </c>
      <c r="M401" s="161"/>
      <c r="N401" s="161">
        <f t="shared" si="225"/>
        <v>3.0370898775467732E-2</v>
      </c>
      <c r="O401" s="99">
        <f t="shared" si="226"/>
        <v>0.55031209852154206</v>
      </c>
    </row>
    <row r="402" spans="3:15">
      <c r="C402" s="157">
        <f t="shared" si="223"/>
        <v>2007</v>
      </c>
      <c r="D402" s="164">
        <v>20.972822000000001</v>
      </c>
      <c r="E402" s="164">
        <v>17.724627999999999</v>
      </c>
      <c r="F402" s="164">
        <v>0.78978300000000001</v>
      </c>
      <c r="G402" s="164">
        <v>10.492692</v>
      </c>
      <c r="H402" s="161">
        <f t="shared" si="227"/>
        <v>0.19524623860116774</v>
      </c>
      <c r="I402" s="161">
        <f t="shared" si="228"/>
        <v>0.14308227237271764</v>
      </c>
      <c r="J402" s="161">
        <f t="shared" si="229"/>
        <v>0.48200835406838638</v>
      </c>
      <c r="K402" s="99">
        <f t="shared" si="224"/>
        <v>8.6621712712314558E-2</v>
      </c>
      <c r="L402" s="161">
        <f t="shared" si="222"/>
        <v>0.84512365574837756</v>
      </c>
      <c r="M402" s="161"/>
      <c r="N402" s="161">
        <f t="shared" si="225"/>
        <v>3.7657450199119605E-2</v>
      </c>
      <c r="O402" s="99">
        <f t="shared" si="226"/>
        <v>0.5002994828259163</v>
      </c>
    </row>
    <row r="403" spans="3:15">
      <c r="C403" s="157">
        <f t="shared" si="223"/>
        <v>2008</v>
      </c>
      <c r="D403" s="164">
        <v>22.052488</v>
      </c>
      <c r="E403" s="164">
        <v>19.140692999999999</v>
      </c>
      <c r="F403" s="164">
        <v>0.94986400000000004</v>
      </c>
      <c r="G403" s="164">
        <v>11.003492</v>
      </c>
      <c r="H403" s="161">
        <f t="shared" si="227"/>
        <v>5.1479290674378397E-2</v>
      </c>
      <c r="I403" s="161">
        <f t="shared" si="228"/>
        <v>7.9892508886505231E-2</v>
      </c>
      <c r="J403" s="161">
        <f t="shared" si="229"/>
        <v>0.20268985278234664</v>
      </c>
      <c r="K403" s="99">
        <f t="shared" si="224"/>
        <v>4.8681501372574321E-2</v>
      </c>
      <c r="L403" s="161">
        <f t="shared" si="222"/>
        <v>0.86796070357231336</v>
      </c>
      <c r="M403" s="161"/>
      <c r="N403" s="161">
        <f t="shared" si="225"/>
        <v>4.3072872321708103E-2</v>
      </c>
      <c r="O403" s="99">
        <f t="shared" si="226"/>
        <v>0.49896827967891877</v>
      </c>
    </row>
    <row r="404" spans="3:15">
      <c r="C404" s="157">
        <f t="shared" si="223"/>
        <v>2009</v>
      </c>
      <c r="D404" s="164">
        <v>23.646191000000002</v>
      </c>
      <c r="E404" s="164">
        <v>20.929002000000001</v>
      </c>
      <c r="F404" s="164">
        <v>1.0197560000000001</v>
      </c>
      <c r="G404" s="164">
        <v>12.733082</v>
      </c>
      <c r="H404" s="161">
        <f t="shared" si="227"/>
        <v>7.2268625653486351E-2</v>
      </c>
      <c r="I404" s="161">
        <f t="shared" si="228"/>
        <v>9.3429689301218088E-2</v>
      </c>
      <c r="J404" s="161">
        <f t="shared" si="229"/>
        <v>7.3581060025435185E-2</v>
      </c>
      <c r="K404" s="99">
        <f t="shared" si="224"/>
        <v>0.15718555527645228</v>
      </c>
      <c r="L404" s="161">
        <f t="shared" si="222"/>
        <v>0.88508978042171782</v>
      </c>
      <c r="M404" s="161"/>
      <c r="N404" s="161">
        <f t="shared" si="225"/>
        <v>4.3125592616586751E-2</v>
      </c>
      <c r="O404" s="99">
        <f t="shared" si="226"/>
        <v>0.53848342847268715</v>
      </c>
    </row>
    <row r="405" spans="3:15">
      <c r="C405" s="157">
        <f t="shared" si="223"/>
        <v>2010</v>
      </c>
      <c r="D405" s="164">
        <v>24.577196000000001</v>
      </c>
      <c r="E405" s="164">
        <v>21.887181999999999</v>
      </c>
      <c r="F405" s="164">
        <v>1.130261</v>
      </c>
      <c r="G405" s="164">
        <v>13.042004</v>
      </c>
      <c r="H405" s="161">
        <f t="shared" si="227"/>
        <v>3.9372303133303754E-2</v>
      </c>
      <c r="I405" s="161">
        <f t="shared" si="228"/>
        <v>4.57824028111804E-2</v>
      </c>
      <c r="J405" s="161">
        <f t="shared" si="229"/>
        <v>0.10836415770046948</v>
      </c>
      <c r="K405" s="99">
        <f t="shared" si="224"/>
        <v>2.4261368928590876E-2</v>
      </c>
      <c r="L405" s="161">
        <f t="shared" si="222"/>
        <v>0.89054837663336361</v>
      </c>
      <c r="M405" s="161"/>
      <c r="N405" s="161">
        <f t="shared" si="225"/>
        <v>4.5988199793011372E-2</v>
      </c>
      <c r="O405" s="99">
        <f t="shared" si="226"/>
        <v>0.5306546767987691</v>
      </c>
    </row>
    <row r="406" spans="3:15">
      <c r="C406" s="157">
        <f t="shared" si="223"/>
        <v>2011</v>
      </c>
      <c r="D406" s="164">
        <v>24.714324000000001</v>
      </c>
      <c r="E406" s="164">
        <v>21.979178000000001</v>
      </c>
      <c r="F406" s="164">
        <v>1.2505360000000001</v>
      </c>
      <c r="G406" s="164">
        <v>13.372647000000001</v>
      </c>
      <c r="H406" s="161">
        <f t="shared" si="227"/>
        <v>5.5794810766858216E-3</v>
      </c>
      <c r="I406" s="161">
        <f t="shared" si="228"/>
        <v>4.2031907076938158E-3</v>
      </c>
      <c r="J406" s="161">
        <f t="shared" si="229"/>
        <v>0.10641347440989302</v>
      </c>
      <c r="K406" s="99">
        <f t="shared" si="224"/>
        <v>2.5352162137045831E-2</v>
      </c>
      <c r="L406" s="161">
        <f t="shared" si="222"/>
        <v>0.88932952404443677</v>
      </c>
      <c r="M406" s="161"/>
      <c r="N406" s="161">
        <f t="shared" si="225"/>
        <v>5.059964415777668E-2</v>
      </c>
      <c r="O406" s="99">
        <f t="shared" si="226"/>
        <v>0.54108892478709913</v>
      </c>
    </row>
    <row r="407" spans="3:15">
      <c r="C407" s="157">
        <f t="shared" si="223"/>
        <v>2012</v>
      </c>
      <c r="D407" s="164">
        <v>25.032708</v>
      </c>
      <c r="E407" s="164">
        <v>22.778386999999999</v>
      </c>
      <c r="F407" s="164">
        <v>1.583318</v>
      </c>
      <c r="G407" s="164">
        <v>13.014268</v>
      </c>
      <c r="H407" s="161">
        <f t="shared" si="227"/>
        <v>1.2882569638562602E-2</v>
      </c>
      <c r="I407" s="161">
        <f t="shared" si="228"/>
        <v>3.6362096890065532E-2</v>
      </c>
      <c r="J407" s="161">
        <f t="shared" si="229"/>
        <v>0.26611149139249091</v>
      </c>
      <c r="K407" s="99">
        <f t="shared" si="224"/>
        <v>-2.6799406280596627E-2</v>
      </c>
      <c r="L407" s="161">
        <f t="shared" si="222"/>
        <v>0.90994498078274233</v>
      </c>
      <c r="M407" s="161"/>
      <c r="N407" s="161">
        <f t="shared" si="225"/>
        <v>6.3249968800818512E-2</v>
      </c>
      <c r="O407" s="99">
        <f t="shared" si="226"/>
        <v>0.519890536812877</v>
      </c>
    </row>
    <row r="408" spans="3:15">
      <c r="C408" s="157">
        <f t="shared" si="223"/>
        <v>2013</v>
      </c>
      <c r="D408" s="164">
        <v>25.71546</v>
      </c>
      <c r="E408" s="164">
        <v>23.328292000000001</v>
      </c>
      <c r="F408" s="164">
        <v>1.791423</v>
      </c>
      <c r="G408" s="164">
        <v>13.178774000000001</v>
      </c>
      <c r="H408" s="161">
        <f t="shared" si="227"/>
        <v>2.7274396361752107E-2</v>
      </c>
      <c r="I408" s="161">
        <f t="shared" si="228"/>
        <v>2.4141525034235389E-2</v>
      </c>
      <c r="J408" s="161">
        <f t="shared" si="229"/>
        <v>0.13143600969609381</v>
      </c>
      <c r="K408" s="99">
        <f t="shared" si="224"/>
        <v>1.2640434329460604E-2</v>
      </c>
      <c r="L408" s="161">
        <f t="shared" si="222"/>
        <v>0.90716992812883768</v>
      </c>
      <c r="M408" s="161"/>
      <c r="N408" s="161">
        <f t="shared" si="225"/>
        <v>6.9663268710728879E-2</v>
      </c>
      <c r="O408" s="99">
        <f t="shared" si="226"/>
        <v>0.51248447432011723</v>
      </c>
    </row>
    <row r="409" spans="3:15">
      <c r="C409" s="157">
        <f t="shared" si="223"/>
        <v>2014</v>
      </c>
      <c r="D409" s="164">
        <v>27.437315000000002</v>
      </c>
      <c r="E409" s="164">
        <v>24.808382000000002</v>
      </c>
      <c r="F409" s="164">
        <v>1.6133550000000001</v>
      </c>
      <c r="G409" s="164">
        <v>13.932967</v>
      </c>
      <c r="H409" s="161">
        <f t="shared" si="227"/>
        <v>6.6957970030479874E-2</v>
      </c>
      <c r="I409" s="161">
        <f t="shared" si="228"/>
        <v>6.3446136562419486E-2</v>
      </c>
      <c r="J409" s="161">
        <f t="shared" si="229"/>
        <v>-9.9400309139717313E-2</v>
      </c>
      <c r="K409" s="99">
        <f t="shared" si="224"/>
        <v>5.7227857462310183E-2</v>
      </c>
      <c r="L409" s="161">
        <f t="shared" si="222"/>
        <v>0.90418402821121524</v>
      </c>
      <c r="M409" s="161"/>
      <c r="N409" s="161">
        <f t="shared" si="225"/>
        <v>5.8801489868815518E-2</v>
      </c>
      <c r="O409" s="99">
        <f t="shared" si="226"/>
        <v>0.50781087726696283</v>
      </c>
    </row>
    <row r="410" spans="3:15">
      <c r="C410" s="157">
        <f t="shared" si="223"/>
        <v>2015</v>
      </c>
      <c r="D410" s="164">
        <v>25.721250999999999</v>
      </c>
      <c r="E410" s="164">
        <v>23.361015999999999</v>
      </c>
      <c r="F410" s="164">
        <v>1.677163</v>
      </c>
      <c r="G410" s="164">
        <v>12.930754</v>
      </c>
      <c r="H410" s="161">
        <f t="shared" si="227"/>
        <v>-6.2544895519113353E-2</v>
      </c>
      <c r="I410" s="161">
        <f t="shared" si="228"/>
        <v>-5.8341813666042519E-2</v>
      </c>
      <c r="J410" s="161">
        <f t="shared" si="229"/>
        <v>3.9549882078029786E-2</v>
      </c>
      <c r="K410" s="99">
        <f t="shared" si="224"/>
        <v>-7.1931053881057694E-2</v>
      </c>
      <c r="L410" s="161">
        <f t="shared" si="222"/>
        <v>0.90823793912667783</v>
      </c>
      <c r="M410" s="161"/>
      <c r="N410" s="161">
        <f t="shared" si="225"/>
        <v>6.5205343239331554E-2</v>
      </c>
      <c r="O410" s="99">
        <f t="shared" si="226"/>
        <v>0.50272648091649974</v>
      </c>
    </row>
    <row r="411" spans="3:15">
      <c r="C411" s="166">
        <f t="shared" si="223"/>
        <v>2016</v>
      </c>
      <c r="D411" s="165">
        <v>26.757391999999999</v>
      </c>
      <c r="E411" s="165">
        <v>24.781901999999999</v>
      </c>
      <c r="F411" s="165">
        <v>2.1249419999999999</v>
      </c>
      <c r="G411" s="165">
        <v>13.272961</v>
      </c>
      <c r="H411" s="162">
        <f t="shared" si="227"/>
        <v>4.0283460551743699E-2</v>
      </c>
      <c r="I411" s="162">
        <f t="shared" si="228"/>
        <v>6.0822953933167945E-2</v>
      </c>
      <c r="J411" s="162">
        <f t="shared" si="229"/>
        <v>0.26698597572209737</v>
      </c>
      <c r="K411" s="95">
        <f t="shared" si="224"/>
        <v>2.6464582034427364E-2</v>
      </c>
      <c r="L411" s="162">
        <f t="shared" si="222"/>
        <v>0.92617030837684033</v>
      </c>
      <c r="M411" s="162"/>
      <c r="N411" s="162">
        <f t="shared" si="225"/>
        <v>7.9415138814724548E-2</v>
      </c>
      <c r="O411" s="95">
        <f t="shared" si="226"/>
        <v>0.49604838169579457</v>
      </c>
    </row>
  </sheetData>
  <mergeCells count="9">
    <mergeCell ref="AC345:AF345"/>
    <mergeCell ref="N345:P345"/>
    <mergeCell ref="X372:Y372"/>
    <mergeCell ref="D397:H397"/>
    <mergeCell ref="I397:L397"/>
    <mergeCell ref="N397:P397"/>
    <mergeCell ref="L364:O364"/>
    <mergeCell ref="P364:R364"/>
    <mergeCell ref="D345:H34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N96"/>
  <sheetViews>
    <sheetView showGridLines="0" topLeftCell="A71" workbookViewId="0">
      <selection activeCell="N82" sqref="N82"/>
    </sheetView>
  </sheetViews>
  <sheetFormatPr defaultRowHeight="15"/>
  <cols>
    <col min="1" max="1" width="4.5703125" customWidth="1"/>
    <col min="2" max="2" width="25" customWidth="1"/>
    <col min="3" max="3" width="9.140625" customWidth="1"/>
    <col min="7" max="7" width="9.5703125" bestFit="1" customWidth="1"/>
  </cols>
  <sheetData>
    <row r="2" spans="2:10">
      <c r="B2" s="4" t="s">
        <v>384</v>
      </c>
      <c r="C2" s="2"/>
      <c r="D2" s="3"/>
      <c r="F2" s="137" t="s">
        <v>130</v>
      </c>
      <c r="G2" s="170">
        <v>43322</v>
      </c>
    </row>
    <row r="4" spans="2:10">
      <c r="B4" t="s">
        <v>385</v>
      </c>
      <c r="C4" s="14">
        <v>5.25</v>
      </c>
      <c r="E4" t="s">
        <v>440</v>
      </c>
      <c r="G4" s="174">
        <v>5660</v>
      </c>
    </row>
    <row r="5" spans="2:10">
      <c r="B5" t="s">
        <v>386</v>
      </c>
      <c r="C5" s="14">
        <v>24.88</v>
      </c>
    </row>
    <row r="6" spans="2:10">
      <c r="B6" t="s">
        <v>186</v>
      </c>
      <c r="C6" s="169">
        <v>1.7100000000000001E-2</v>
      </c>
    </row>
    <row r="7" spans="2:10">
      <c r="B7" t="s">
        <v>387</v>
      </c>
      <c r="C7" s="14">
        <v>0.21</v>
      </c>
    </row>
    <row r="8" spans="2:10">
      <c r="B8" s="13" t="s">
        <v>388</v>
      </c>
      <c r="C8" s="171">
        <f>C4*G4</f>
        <v>29715</v>
      </c>
    </row>
    <row r="10" spans="2:10">
      <c r="B10" s="4" t="s">
        <v>389</v>
      </c>
      <c r="C10" s="3"/>
    </row>
    <row r="12" spans="2:10">
      <c r="B12" s="137" t="s">
        <v>393</v>
      </c>
      <c r="C12" s="585">
        <v>0.1</v>
      </c>
      <c r="E12" s="137" t="s">
        <v>391</v>
      </c>
      <c r="G12" s="172">
        <v>0.03</v>
      </c>
      <c r="I12" t="s">
        <v>397</v>
      </c>
      <c r="J12" s="174">
        <f>'Analysis (2017)'!G139</f>
        <v>6195</v>
      </c>
    </row>
    <row r="13" spans="2:10">
      <c r="B13" s="137" t="s">
        <v>394</v>
      </c>
      <c r="C13" s="46">
        <v>4.8000000000000001E-2</v>
      </c>
      <c r="E13" s="137" t="s">
        <v>392</v>
      </c>
      <c r="G13" s="173">
        <f>'Analysis (2017)'!M81</f>
        <v>0.23528781219852074</v>
      </c>
      <c r="I13" t="s">
        <v>398</v>
      </c>
      <c r="J13" s="174">
        <f>'Analysis (2017)'!G187</f>
        <v>6900</v>
      </c>
    </row>
    <row r="14" spans="2:10">
      <c r="B14" s="137" t="s">
        <v>395</v>
      </c>
      <c r="C14" s="173">
        <v>0.24</v>
      </c>
      <c r="E14" s="137" t="s">
        <v>396</v>
      </c>
      <c r="G14" s="173">
        <f>'Analysis (2017)'!M85</f>
        <v>9.8510022510451281E-2</v>
      </c>
    </row>
    <row r="15" spans="2:10">
      <c r="B15" s="137" t="s">
        <v>430</v>
      </c>
      <c r="C15" s="173">
        <f>'Analysis (2017)'!G217</f>
        <v>0.26300743281875355</v>
      </c>
      <c r="E15" s="137" t="s">
        <v>410</v>
      </c>
      <c r="G15" s="173">
        <f>'Analysis (2017)'!M82</f>
        <v>0.13452674455997427</v>
      </c>
    </row>
    <row r="16" spans="2:10">
      <c r="B16" s="137" t="s">
        <v>390</v>
      </c>
      <c r="C16" s="169">
        <f>C12*(1-C15) + C13*(1-C14)*C15</f>
        <v>8.3293767867352778E-2</v>
      </c>
      <c r="E16" s="137" t="s">
        <v>428</v>
      </c>
      <c r="G16" s="46">
        <v>2.5000000000000001E-2</v>
      </c>
    </row>
    <row r="17" spans="2:14" s="136" customFormat="1"/>
    <row r="18" spans="2:14" s="136" customFormat="1"/>
    <row r="19" spans="2:14">
      <c r="B19" s="137" t="s">
        <v>399</v>
      </c>
    </row>
    <row r="21" spans="2:14">
      <c r="C21" s="137">
        <v>2013</v>
      </c>
      <c r="D21" s="137">
        <f>C21+1</f>
        <v>2014</v>
      </c>
      <c r="E21" s="137">
        <f t="shared" ref="E21:F21" si="0">D21+1</f>
        <v>2015</v>
      </c>
      <c r="F21" s="137">
        <f t="shared" si="0"/>
        <v>2016</v>
      </c>
      <c r="G21" s="137">
        <v>2017</v>
      </c>
      <c r="H21" s="135" t="s">
        <v>187</v>
      </c>
      <c r="I21" s="135" t="s">
        <v>188</v>
      </c>
      <c r="K21" s="137">
        <v>2018</v>
      </c>
      <c r="L21" s="137">
        <f>K21+1</f>
        <v>2019</v>
      </c>
      <c r="M21" s="137">
        <f t="shared" ref="M21:N21" si="1">L21+1</f>
        <v>2020</v>
      </c>
      <c r="N21" s="137">
        <f t="shared" si="1"/>
        <v>2021</v>
      </c>
    </row>
    <row r="22" spans="2:14">
      <c r="B22" s="136" t="s">
        <v>400</v>
      </c>
      <c r="C22">
        <f>'Hard Input'!C12</f>
        <v>384</v>
      </c>
      <c r="D22" s="136">
        <f>'Hard Input'!D12</f>
        <v>642</v>
      </c>
      <c r="E22" s="136">
        <f>'Hard Input'!E12</f>
        <v>947</v>
      </c>
      <c r="F22" s="136">
        <f>'Hard Input'!F12</f>
        <v>300</v>
      </c>
      <c r="G22" s="136"/>
    </row>
    <row r="23" spans="2:14">
      <c r="B23" s="136" t="s">
        <v>403</v>
      </c>
      <c r="C23" s="136">
        <f>'Hard Input'!C16</f>
        <v>88</v>
      </c>
      <c r="D23" s="136">
        <f>'Hard Input'!D16</f>
        <v>100</v>
      </c>
      <c r="E23" s="136">
        <f>'Hard Input'!E16</f>
        <v>120</v>
      </c>
      <c r="F23" s="136">
        <f>'Hard Input'!F16</f>
        <v>98</v>
      </c>
      <c r="G23" s="136"/>
    </row>
    <row r="24" spans="2:14">
      <c r="B24" t="s">
        <v>402</v>
      </c>
      <c r="C24">
        <f>'Hard Input'!C36</f>
        <v>415</v>
      </c>
      <c r="D24" s="136">
        <f>'Hard Input'!D36</f>
        <v>431</v>
      </c>
      <c r="E24" s="136">
        <f>'Hard Input'!E36</f>
        <v>503</v>
      </c>
      <c r="F24" s="136">
        <f>'Hard Input'!F36</f>
        <v>442</v>
      </c>
      <c r="G24" s="136"/>
    </row>
    <row r="25" spans="2:14">
      <c r="G25" s="136"/>
      <c r="H25" s="20"/>
      <c r="I25" s="20"/>
    </row>
    <row r="26" spans="2:14">
      <c r="B26" t="s">
        <v>399</v>
      </c>
      <c r="C26">
        <f>C24-C22-C23</f>
        <v>-57</v>
      </c>
      <c r="D26" s="136">
        <f t="shared" ref="D26:F26" si="2">D24-D22-D23</f>
        <v>-311</v>
      </c>
      <c r="E26" s="136">
        <f t="shared" si="2"/>
        <v>-564</v>
      </c>
      <c r="F26" s="136">
        <f t="shared" si="2"/>
        <v>44</v>
      </c>
      <c r="G26" s="136"/>
      <c r="H26" s="20">
        <f>AVERAGE(C26:F26)</f>
        <v>-222</v>
      </c>
      <c r="I26" s="20">
        <f>MEDIAN(C26:F26)</f>
        <v>-184</v>
      </c>
    </row>
    <row r="27" spans="2:14">
      <c r="G27" s="136"/>
      <c r="H27" s="20"/>
      <c r="I27" s="20"/>
    </row>
    <row r="28" spans="2:14">
      <c r="B28" s="137" t="s">
        <v>404</v>
      </c>
      <c r="G28" s="136"/>
      <c r="H28" s="20"/>
      <c r="I28" s="20"/>
    </row>
    <row r="29" spans="2:14">
      <c r="B29" t="s">
        <v>263</v>
      </c>
      <c r="C29" s="20">
        <f>'Analysis (2017)'!C166</f>
        <v>6273</v>
      </c>
      <c r="D29" s="20">
        <f>'Analysis (2017)'!D166</f>
        <v>7611</v>
      </c>
      <c r="E29" s="20">
        <f>'Analysis (2017)'!E166</f>
        <v>10660</v>
      </c>
      <c r="F29" s="20">
        <f>'Analysis (2017)'!F166</f>
        <v>12527</v>
      </c>
      <c r="G29" s="20">
        <f>'Analysis (2017)'!G166</f>
        <v>14020</v>
      </c>
      <c r="H29" s="20">
        <f>AVERAGE(C29:F29)</f>
        <v>9267.75</v>
      </c>
      <c r="I29" s="20">
        <f>MEDIAN(C29:F29)</f>
        <v>9135.5</v>
      </c>
      <c r="K29" s="20">
        <f>G29+K39-K33</f>
        <v>13533.14609954337</v>
      </c>
      <c r="L29" s="20">
        <f>K29+L39-L33</f>
        <v>13077.356679162469</v>
      </c>
      <c r="M29" s="20">
        <f t="shared" ref="M29:N29" si="3">L29+M39-M33</f>
        <v>12650.64962076916</v>
      </c>
      <c r="N29" s="20">
        <f t="shared" si="3"/>
        <v>12251.169278442414</v>
      </c>
    </row>
    <row r="30" spans="2:14">
      <c r="B30" t="s">
        <v>405</v>
      </c>
      <c r="C30" s="20">
        <f>'Hard Input'!C32</f>
        <v>4387</v>
      </c>
      <c r="D30" s="20">
        <f>'Hard Input'!D32</f>
        <v>4482</v>
      </c>
      <c r="E30" s="20">
        <f>'Hard Input'!E32</f>
        <v>5367</v>
      </c>
      <c r="F30" s="20">
        <f>'Hard Input'!F32</f>
        <v>5036</v>
      </c>
      <c r="G30" s="20">
        <f>'Hard Input (2017)'!F113</f>
        <v>4654</v>
      </c>
      <c r="H30" s="20">
        <f>AVERAGE(C30:F30)</f>
        <v>4818</v>
      </c>
      <c r="I30" s="20">
        <f>MEDIAN(C30:F30)</f>
        <v>4759</v>
      </c>
      <c r="K30" s="20">
        <f>G30-K34</f>
        <v>4565.0649127024362</v>
      </c>
      <c r="L30" s="20">
        <f>K30-L34</f>
        <v>4477.8293204097345</v>
      </c>
      <c r="M30" s="20">
        <f t="shared" ref="M30:N30" si="4">L30-M34</f>
        <v>4392.2607468140686</v>
      </c>
      <c r="N30" s="20">
        <f t="shared" si="4"/>
        <v>4308.3273362099499</v>
      </c>
    </row>
    <row r="31" spans="2:14">
      <c r="B31" t="s">
        <v>406</v>
      </c>
      <c r="C31" s="20">
        <f>SUM(C29:C30)</f>
        <v>10660</v>
      </c>
      <c r="D31" s="20">
        <f t="shared" ref="D31:G31" si="5">SUM(D29:D30)</f>
        <v>12093</v>
      </c>
      <c r="E31" s="20">
        <f t="shared" si="5"/>
        <v>16027</v>
      </c>
      <c r="F31" s="20">
        <f t="shared" si="5"/>
        <v>17563</v>
      </c>
      <c r="G31" s="20">
        <f t="shared" si="5"/>
        <v>18674</v>
      </c>
      <c r="H31" s="20">
        <f>AVERAGE(C31:F31)</f>
        <v>14085.75</v>
      </c>
      <c r="I31" s="20">
        <f>MEDIAN(C31:F31)</f>
        <v>14060</v>
      </c>
    </row>
    <row r="32" spans="2:14">
      <c r="G32" s="136"/>
      <c r="H32" s="20"/>
      <c r="I32" s="20"/>
    </row>
    <row r="33" spans="2:14">
      <c r="B33" t="s">
        <v>63</v>
      </c>
      <c r="C33" s="20">
        <f>-'Analysis (2017)'!C60</f>
        <v>478</v>
      </c>
      <c r="D33" s="20">
        <f>-'Analysis (2017)'!D60</f>
        <v>529</v>
      </c>
      <c r="E33" s="20">
        <f>-'Analysis (2017)'!E60</f>
        <v>588</v>
      </c>
      <c r="F33" s="20">
        <f>-'Analysis (2017)'!F60</f>
        <v>681</v>
      </c>
      <c r="G33" s="20">
        <f>-'Analysis (2017)'!G60</f>
        <v>940</v>
      </c>
      <c r="H33" s="20">
        <f>AVERAGE(C33:F33)</f>
        <v>569</v>
      </c>
      <c r="I33" s="20">
        <f>MEDIAN(C33:F33)</f>
        <v>558.5</v>
      </c>
      <c r="K33" s="84">
        <f>K36*G29</f>
        <v>894.56818617091687</v>
      </c>
      <c r="L33" s="84">
        <f>K29*L36</f>
        <v>863.50370609518768</v>
      </c>
      <c r="M33" s="84">
        <f t="shared" ref="M33:N33" si="6">L29*M36</f>
        <v>834.42134410759593</v>
      </c>
      <c r="N33" s="84">
        <f t="shared" si="6"/>
        <v>807.19462804103171</v>
      </c>
    </row>
    <row r="34" spans="2:14">
      <c r="B34" t="s">
        <v>407</v>
      </c>
      <c r="C34" s="20">
        <f>-'Analysis (2017)'!C61</f>
        <v>75</v>
      </c>
      <c r="D34" s="20">
        <f>-'Analysis (2017)'!D61</f>
        <v>79</v>
      </c>
      <c r="E34" s="20">
        <f>-'Analysis (2017)'!E61</f>
        <v>96</v>
      </c>
      <c r="F34" s="20">
        <f>-'Analysis (2017)'!F61</f>
        <v>120</v>
      </c>
      <c r="G34" s="20"/>
      <c r="H34" s="20">
        <f>AVERAGE(C34:F34)</f>
        <v>92.5</v>
      </c>
      <c r="I34" s="20">
        <f>MEDIAN(C34:F34)</f>
        <v>87.5</v>
      </c>
      <c r="K34" s="84">
        <f>K37*G30</f>
        <v>88.935087297563385</v>
      </c>
      <c r="L34" s="84">
        <f>K30*L37</f>
        <v>87.235592292701924</v>
      </c>
      <c r="M34" s="84">
        <f t="shared" ref="M34:N34" si="7">L30*M37</f>
        <v>85.568573595665811</v>
      </c>
      <c r="N34" s="84">
        <f t="shared" si="7"/>
        <v>83.933410604119075</v>
      </c>
    </row>
    <row r="35" spans="2:14">
      <c r="G35" s="136"/>
    </row>
    <row r="36" spans="2:14">
      <c r="B36" t="s">
        <v>408</v>
      </c>
      <c r="C36" s="33">
        <f>C33/C29</f>
        <v>7.6199585525267011E-2</v>
      </c>
      <c r="D36" s="33">
        <f t="shared" ref="D36:F36" si="8">D33/D29</f>
        <v>6.9504664301668642E-2</v>
      </c>
      <c r="E36" s="33">
        <f t="shared" si="8"/>
        <v>5.5159474671669796E-2</v>
      </c>
      <c r="F36" s="33">
        <f t="shared" si="8"/>
        <v>5.436257683403848E-2</v>
      </c>
      <c r="G36" s="33">
        <f t="shared" ref="G36" si="9">G33/G29</f>
        <v>6.7047075606276749E-2</v>
      </c>
      <c r="H36" s="33">
        <f>AVERAGE(C36:F36)</f>
        <v>6.3806575333160975E-2</v>
      </c>
      <c r="I36" s="33">
        <f>MEDIAN(C36:F36)</f>
        <v>6.2332069486669223E-2</v>
      </c>
      <c r="K36" s="33">
        <f>H36</f>
        <v>6.3806575333160975E-2</v>
      </c>
      <c r="L36" s="33">
        <f>K36</f>
        <v>6.3806575333160975E-2</v>
      </c>
      <c r="M36" s="33">
        <f t="shared" ref="M36:N36" si="10">L36</f>
        <v>6.3806575333160975E-2</v>
      </c>
      <c r="N36" s="33">
        <f t="shared" si="10"/>
        <v>6.3806575333160975E-2</v>
      </c>
    </row>
    <row r="37" spans="2:14">
      <c r="B37" t="s">
        <v>409</v>
      </c>
      <c r="C37" s="33">
        <f>C34/C30</f>
        <v>1.7095965352176886E-2</v>
      </c>
      <c r="D37" s="33">
        <f t="shared" ref="D37:F37" si="11">D34/D30</f>
        <v>1.7626059794734493E-2</v>
      </c>
      <c r="E37" s="33">
        <f t="shared" si="11"/>
        <v>1.7887087758524316E-2</v>
      </c>
      <c r="F37" s="33">
        <f t="shared" si="11"/>
        <v>2.3828435266084195E-2</v>
      </c>
      <c r="G37" s="33"/>
      <c r="H37" s="33">
        <f>AVERAGE(C37:F37)</f>
        <v>1.9109387042879972E-2</v>
      </c>
      <c r="I37" s="33">
        <f>MEDIAN(C37:F37)</f>
        <v>1.7756573776629404E-2</v>
      </c>
      <c r="K37" s="33">
        <f>H37</f>
        <v>1.9109387042879972E-2</v>
      </c>
      <c r="L37" s="33">
        <f>K37</f>
        <v>1.9109387042879972E-2</v>
      </c>
      <c r="M37" s="33">
        <f t="shared" ref="M37:N37" si="12">L37</f>
        <v>1.9109387042879972E-2</v>
      </c>
      <c r="N37" s="33">
        <f t="shared" si="12"/>
        <v>1.9109387042879972E-2</v>
      </c>
    </row>
    <row r="38" spans="2:14" s="136" customFormat="1">
      <c r="C38" s="33"/>
      <c r="D38" s="33"/>
      <c r="E38" s="33"/>
      <c r="F38" s="33"/>
      <c r="G38" s="33"/>
      <c r="H38" s="33"/>
      <c r="I38" s="33"/>
      <c r="K38" s="33"/>
      <c r="L38" s="33"/>
      <c r="M38" s="33"/>
      <c r="N38" s="33"/>
    </row>
    <row r="39" spans="2:14" s="136" customFormat="1">
      <c r="B39" s="136" t="s">
        <v>325</v>
      </c>
      <c r="C39" s="175">
        <f>'Analysis (2017)'!C165</f>
        <v>1440</v>
      </c>
      <c r="D39" s="175">
        <f>'Analysis (2017)'!D165</f>
        <v>1864</v>
      </c>
      <c r="E39" s="175">
        <f>'Analysis (2017)'!E165</f>
        <v>2537</v>
      </c>
      <c r="F39" s="175">
        <f>'Analysis (2017)'!F165</f>
        <v>3125</v>
      </c>
      <c r="G39" s="175">
        <f>'Analysis (2017)'!G165</f>
        <v>2659</v>
      </c>
      <c r="H39" s="33"/>
      <c r="I39" s="33"/>
      <c r="K39" s="177">
        <f>C44</f>
        <v>407.71428571428572</v>
      </c>
      <c r="L39" s="177">
        <f>K39</f>
        <v>407.71428571428572</v>
      </c>
      <c r="M39" s="177">
        <f t="shared" ref="M39:N39" si="13">L39</f>
        <v>407.71428571428572</v>
      </c>
      <c r="N39" s="177">
        <f t="shared" si="13"/>
        <v>407.71428571428572</v>
      </c>
    </row>
    <row r="40" spans="2:14" s="136" customFormat="1">
      <c r="C40" s="33"/>
      <c r="D40" s="33"/>
      <c r="E40" s="33"/>
      <c r="F40" s="33"/>
      <c r="G40" s="33"/>
      <c r="H40" s="33"/>
      <c r="J40" s="33"/>
      <c r="K40" s="33"/>
      <c r="L40" s="33"/>
      <c r="M40" s="33"/>
    </row>
    <row r="41" spans="2:14" s="136" customFormat="1">
      <c r="B41" s="136" t="s">
        <v>418</v>
      </c>
      <c r="C41" s="176">
        <v>10380</v>
      </c>
      <c r="D41" s="33"/>
      <c r="E41" s="33"/>
      <c r="F41" s="33"/>
      <c r="G41" s="33"/>
      <c r="H41" s="33"/>
      <c r="J41" s="33"/>
      <c r="K41" s="33"/>
      <c r="L41" s="33"/>
      <c r="M41" s="33"/>
    </row>
    <row r="42" spans="2:14" s="136" customFormat="1">
      <c r="B42" s="136" t="s">
        <v>419</v>
      </c>
      <c r="C42" s="176">
        <f>SUM(D39:F39)</f>
        <v>7526</v>
      </c>
      <c r="D42" s="33" t="s">
        <v>420</v>
      </c>
      <c r="E42" s="33"/>
      <c r="F42" s="33"/>
      <c r="G42" s="33"/>
      <c r="H42" s="33"/>
      <c r="J42" s="33"/>
      <c r="K42" s="33"/>
      <c r="L42" s="33"/>
      <c r="M42" s="33"/>
    </row>
    <row r="43" spans="2:14" s="136" customFormat="1">
      <c r="B43" s="136" t="s">
        <v>421</v>
      </c>
      <c r="C43" s="176">
        <f>C41-C42</f>
        <v>2854</v>
      </c>
      <c r="D43" s="33"/>
      <c r="E43" s="33"/>
      <c r="F43" s="33"/>
      <c r="G43" s="33"/>
      <c r="H43" s="33"/>
      <c r="J43" s="33"/>
      <c r="K43" s="33"/>
      <c r="L43" s="33"/>
      <c r="M43" s="33"/>
    </row>
    <row r="44" spans="2:14" s="136" customFormat="1">
      <c r="B44" s="136" t="s">
        <v>425</v>
      </c>
      <c r="C44" s="176">
        <f>C43/7</f>
        <v>407.71428571428572</v>
      </c>
      <c r="D44" s="33"/>
      <c r="E44" s="33"/>
      <c r="F44" s="33"/>
      <c r="G44" s="33"/>
      <c r="H44" s="33"/>
      <c r="J44" s="33"/>
      <c r="K44" s="33"/>
      <c r="L44" s="33"/>
      <c r="M44" s="33"/>
    </row>
    <row r="45" spans="2:14" s="136" customFormat="1">
      <c r="C45" s="176"/>
      <c r="D45" s="33"/>
      <c r="E45" s="33"/>
      <c r="F45" s="33"/>
      <c r="G45" s="33"/>
      <c r="H45" s="33"/>
      <c r="J45" s="33"/>
      <c r="K45" s="33"/>
      <c r="L45" s="33"/>
      <c r="M45" s="33"/>
    </row>
    <row r="47" spans="2:14">
      <c r="C47" s="470" t="s">
        <v>412</v>
      </c>
      <c r="D47" s="471"/>
      <c r="E47" s="471"/>
      <c r="F47" s="471"/>
      <c r="G47" s="472"/>
      <c r="H47" s="470" t="s">
        <v>411</v>
      </c>
      <c r="I47" s="471"/>
      <c r="J47" s="471"/>
      <c r="K47" s="472"/>
    </row>
    <row r="48" spans="2:14">
      <c r="B48" s="45" t="s">
        <v>193</v>
      </c>
      <c r="C48" s="45">
        <v>2013</v>
      </c>
      <c r="D48" s="45">
        <f>C48+1</f>
        <v>2014</v>
      </c>
      <c r="E48" s="45">
        <f t="shared" ref="E48:F48" si="14">D48+1</f>
        <v>2015</v>
      </c>
      <c r="F48" s="45">
        <f t="shared" si="14"/>
        <v>2016</v>
      </c>
      <c r="G48" s="45">
        <v>2017</v>
      </c>
      <c r="H48" s="45">
        <v>2018</v>
      </c>
      <c r="I48" s="45">
        <v>2019</v>
      </c>
      <c r="J48" s="45">
        <v>2020</v>
      </c>
      <c r="K48" s="547">
        <v>2021</v>
      </c>
    </row>
    <row r="49" spans="2:11">
      <c r="B49" t="s">
        <v>258</v>
      </c>
      <c r="C49" s="20">
        <f>'Analysis (2017)'!I50</f>
        <v>8328</v>
      </c>
      <c r="D49" s="20">
        <f>'Analysis (2017)'!J50</f>
        <v>8229</v>
      </c>
      <c r="E49" s="20">
        <f>'Analysis (2017)'!K50</f>
        <v>8396</v>
      </c>
      <c r="F49" s="20">
        <f>'Analysis (2017)'!L50</f>
        <v>8932</v>
      </c>
      <c r="G49" s="20">
        <f>'Analysis (2017)'!M50</f>
        <v>9329</v>
      </c>
      <c r="H49" s="20">
        <f t="shared" ref="H49:K49" si="15">G49*(1+$G$12)</f>
        <v>9608.8700000000008</v>
      </c>
      <c r="I49" s="20">
        <f t="shared" si="15"/>
        <v>9897.1361000000015</v>
      </c>
      <c r="J49" s="20">
        <f t="shared" si="15"/>
        <v>10194.050183000001</v>
      </c>
      <c r="K49" s="20">
        <f t="shared" si="15"/>
        <v>10499.871688490002</v>
      </c>
    </row>
    <row r="50" spans="2:11" s="137" customFormat="1">
      <c r="B50" s="137" t="s">
        <v>208</v>
      </c>
      <c r="C50" s="49">
        <f>'Analysis (2017)'!I62</f>
        <v>1955</v>
      </c>
      <c r="D50" s="49">
        <f>'Analysis (2017)'!J62</f>
        <v>1647</v>
      </c>
      <c r="E50" s="49">
        <f>'Analysis (2017)'!K62</f>
        <v>1296</v>
      </c>
      <c r="F50" s="49">
        <f>'Analysis (2017)'!L62</f>
        <v>1502</v>
      </c>
      <c r="G50" s="49">
        <f>'Analysis (2017)'!M62</f>
        <v>1255</v>
      </c>
      <c r="H50" s="49">
        <f t="shared" ref="H50:J50" si="16">H49*H51</f>
        <v>1292.6500000000001</v>
      </c>
      <c r="I50" s="49">
        <f t="shared" si="16"/>
        <v>1331.4295000000002</v>
      </c>
      <c r="J50" s="49">
        <f t="shared" si="16"/>
        <v>1371.3723850000001</v>
      </c>
      <c r="K50" s="49">
        <f t="shared" ref="K50" si="17">K49*K51</f>
        <v>1412.5135565500002</v>
      </c>
    </row>
    <row r="51" spans="2:11">
      <c r="B51" t="s">
        <v>413</v>
      </c>
      <c r="C51" s="70">
        <f>C50/C49</f>
        <v>0.23475024015369836</v>
      </c>
      <c r="D51" s="70">
        <f t="shared" ref="D51:F51" si="18">D50/D49</f>
        <v>0.2001458257382428</v>
      </c>
      <c r="E51" s="70">
        <f t="shared" si="18"/>
        <v>0.1543592186755598</v>
      </c>
      <c r="F51" s="70">
        <f t="shared" si="18"/>
        <v>0.16815942678011644</v>
      </c>
      <c r="G51" s="70">
        <f t="shared" ref="G51" si="19">G50/G49</f>
        <v>0.13452674455997427</v>
      </c>
      <c r="H51" s="141">
        <f>G15</f>
        <v>0.13452674455997427</v>
      </c>
      <c r="I51" s="141">
        <f t="shared" ref="I51:K51" si="20">H51</f>
        <v>0.13452674455997427</v>
      </c>
      <c r="J51" s="141">
        <f t="shared" si="20"/>
        <v>0.13452674455997427</v>
      </c>
      <c r="K51" s="141">
        <f t="shared" si="20"/>
        <v>0.13452674455997427</v>
      </c>
    </row>
    <row r="52" spans="2:11" s="35" customFormat="1">
      <c r="B52" s="179" t="s">
        <v>422</v>
      </c>
      <c r="C52" s="180"/>
      <c r="D52" s="180"/>
      <c r="E52" s="180"/>
      <c r="F52" s="180"/>
      <c r="G52" s="181"/>
      <c r="H52" s="181">
        <f t="shared" ref="H52:J52" si="21">-H50*$C$14</f>
        <v>-310.23599999999999</v>
      </c>
      <c r="I52" s="181">
        <f t="shared" si="21"/>
        <v>-319.54308000000003</v>
      </c>
      <c r="J52" s="181">
        <f t="shared" si="21"/>
        <v>-329.12937240000002</v>
      </c>
      <c r="K52" s="181">
        <f t="shared" ref="K52" si="22">-K50*$C$14</f>
        <v>-339.00325357200006</v>
      </c>
    </row>
    <row r="53" spans="2:11" s="137" customFormat="1">
      <c r="B53" s="137" t="s">
        <v>423</v>
      </c>
      <c r="C53" s="178"/>
      <c r="D53" s="178"/>
      <c r="E53" s="178"/>
      <c r="F53" s="178"/>
      <c r="G53" s="85"/>
      <c r="H53" s="85">
        <f t="shared" ref="H53:J53" si="23">H50+H52</f>
        <v>982.4140000000001</v>
      </c>
      <c r="I53" s="85">
        <f t="shared" si="23"/>
        <v>1011.8864200000002</v>
      </c>
      <c r="J53" s="85">
        <f t="shared" si="23"/>
        <v>1042.2430126000002</v>
      </c>
      <c r="K53" s="85">
        <f t="shared" ref="K53" si="24">K50+K52</f>
        <v>1073.5103029780003</v>
      </c>
    </row>
    <row r="54" spans="2:11">
      <c r="B54" t="s">
        <v>414</v>
      </c>
      <c r="G54" s="84"/>
      <c r="H54" s="84">
        <f>K33</f>
        <v>894.56818617091687</v>
      </c>
      <c r="I54" s="84">
        <f>L33</f>
        <v>863.50370609518768</v>
      </c>
      <c r="J54" s="84">
        <f>M33</f>
        <v>834.42134410759593</v>
      </c>
      <c r="K54" s="84">
        <f>N33</f>
        <v>807.19462804103171</v>
      </c>
    </row>
    <row r="55" spans="2:11">
      <c r="B55" t="s">
        <v>416</v>
      </c>
      <c r="G55" s="43"/>
      <c r="H55" s="43">
        <f>G55</f>
        <v>0</v>
      </c>
      <c r="I55" s="43">
        <f t="shared" ref="I55:K55" si="25">H55</f>
        <v>0</v>
      </c>
      <c r="J55" s="43">
        <f t="shared" si="25"/>
        <v>0</v>
      </c>
      <c r="K55" s="43">
        <f t="shared" si="25"/>
        <v>0</v>
      </c>
    </row>
    <row r="56" spans="2:11">
      <c r="B56" t="s">
        <v>415</v>
      </c>
      <c r="G56" s="84"/>
      <c r="H56" s="84">
        <f>K34</f>
        <v>88.935087297563385</v>
      </c>
      <c r="I56" s="84">
        <f>L34</f>
        <v>87.235592292701924</v>
      </c>
      <c r="J56" s="84">
        <f>M34</f>
        <v>85.568573595665811</v>
      </c>
      <c r="K56" s="84">
        <f>N34</f>
        <v>83.933410604119075</v>
      </c>
    </row>
    <row r="57" spans="2:11">
      <c r="B57" s="136" t="s">
        <v>417</v>
      </c>
      <c r="G57" s="43"/>
      <c r="H57" s="43">
        <f>G57</f>
        <v>0</v>
      </c>
      <c r="I57" s="43">
        <f t="shared" ref="I57:K57" si="26">H57</f>
        <v>0</v>
      </c>
      <c r="J57" s="43">
        <f t="shared" si="26"/>
        <v>0</v>
      </c>
      <c r="K57" s="43">
        <f t="shared" si="26"/>
        <v>0</v>
      </c>
    </row>
    <row r="58" spans="2:11">
      <c r="B58" t="s">
        <v>424</v>
      </c>
      <c r="G58" s="84"/>
      <c r="H58" s="84">
        <f>-K39</f>
        <v>-407.71428571428572</v>
      </c>
      <c r="I58" s="84">
        <f t="shared" ref="I58:K58" si="27">-L39</f>
        <v>-407.71428571428572</v>
      </c>
      <c r="J58" s="84">
        <f t="shared" si="27"/>
        <v>-407.71428571428572</v>
      </c>
      <c r="K58" s="84">
        <f t="shared" si="27"/>
        <v>-407.71428571428572</v>
      </c>
    </row>
    <row r="59" spans="2:11">
      <c r="B59" t="s">
        <v>426</v>
      </c>
      <c r="H59" s="136">
        <v>0</v>
      </c>
      <c r="I59" s="136">
        <v>0</v>
      </c>
      <c r="J59" s="136">
        <v>0</v>
      </c>
      <c r="K59" s="136">
        <v>0</v>
      </c>
    </row>
    <row r="60" spans="2:11" s="137" customFormat="1">
      <c r="B60" s="108" t="s">
        <v>427</v>
      </c>
      <c r="C60" s="183"/>
      <c r="D60" s="183"/>
      <c r="E60" s="183"/>
      <c r="F60" s="183"/>
      <c r="G60" s="184"/>
      <c r="H60" s="184">
        <f t="shared" ref="H60:K60" si="28">H53+SUM(H54,H56,H58,H59)</f>
        <v>1558.2029877541945</v>
      </c>
      <c r="I60" s="184">
        <f t="shared" si="28"/>
        <v>1554.9114326736039</v>
      </c>
      <c r="J60" s="185">
        <f t="shared" si="28"/>
        <v>1554.5186445889763</v>
      </c>
      <c r="K60" s="185">
        <f t="shared" si="28"/>
        <v>1556.9240559088653</v>
      </c>
    </row>
    <row r="61" spans="2:11" s="137" customFormat="1">
      <c r="B61" s="186" t="s">
        <v>429</v>
      </c>
      <c r="C61" s="187"/>
      <c r="D61" s="187"/>
      <c r="E61" s="187"/>
      <c r="F61" s="187"/>
      <c r="G61" s="187"/>
      <c r="H61" s="187"/>
      <c r="I61" s="187"/>
      <c r="K61" s="188">
        <f>K60/(C16 - G16)</f>
        <v>26708.241941945482</v>
      </c>
    </row>
    <row r="63" spans="2:11">
      <c r="B63" t="s">
        <v>431</v>
      </c>
      <c r="C63" s="182">
        <f>NPV(C16,H60:J60)</f>
        <v>3986.1904687171627</v>
      </c>
      <c r="E63" t="s">
        <v>432</v>
      </c>
      <c r="F63" s="148">
        <f>(1/(1+C16))^(K48-H48)</f>
        <v>0.78661326523233988</v>
      </c>
    </row>
    <row r="64" spans="2:11">
      <c r="B64" t="s">
        <v>433</v>
      </c>
      <c r="C64" s="182">
        <f>K61*F63</f>
        <v>21009.057402569066</v>
      </c>
    </row>
    <row r="66" spans="2:3">
      <c r="B66" t="s">
        <v>434</v>
      </c>
      <c r="C66" s="182">
        <f>C63+C64</f>
        <v>24995.247871286228</v>
      </c>
    </row>
    <row r="67" spans="2:3">
      <c r="B67" t="s">
        <v>435</v>
      </c>
      <c r="C67" s="174">
        <f>J12</f>
        <v>6195</v>
      </c>
    </row>
    <row r="68" spans="2:3">
      <c r="B68" t="s">
        <v>436</v>
      </c>
      <c r="C68" s="174">
        <f>-J13</f>
        <v>-6900</v>
      </c>
    </row>
    <row r="69" spans="2:3">
      <c r="B69" t="s">
        <v>437</v>
      </c>
      <c r="C69" s="182">
        <f>SUM(C66:C68)</f>
        <v>24290.247871286228</v>
      </c>
    </row>
    <row r="71" spans="2:3" s="136" customFormat="1">
      <c r="B71" s="136" t="s">
        <v>903</v>
      </c>
      <c r="C71" s="548">
        <v>0.8</v>
      </c>
    </row>
    <row r="72" spans="2:3">
      <c r="B72" t="s">
        <v>438</v>
      </c>
      <c r="C72" s="174">
        <f>C41*C71</f>
        <v>8304</v>
      </c>
    </row>
    <row r="73" spans="2:3">
      <c r="B73" t="s">
        <v>439</v>
      </c>
      <c r="C73" s="182">
        <f>C69+C72</f>
        <v>32594.247871286228</v>
      </c>
    </row>
    <row r="74" spans="2:3">
      <c r="B74" t="s">
        <v>440</v>
      </c>
      <c r="C74" s="174">
        <f>G4</f>
        <v>5660</v>
      </c>
    </row>
    <row r="75" spans="2:3">
      <c r="B75" t="s">
        <v>441</v>
      </c>
      <c r="C75" s="148">
        <f>C73/C74</f>
        <v>5.7587010373297227</v>
      </c>
    </row>
    <row r="77" spans="2:3">
      <c r="B77" t="s">
        <v>443</v>
      </c>
      <c r="C77" s="14">
        <f>C7</f>
        <v>0.21</v>
      </c>
    </row>
    <row r="78" spans="2:3">
      <c r="B78" t="s">
        <v>442</v>
      </c>
      <c r="C78" s="148">
        <f>C75/C77</f>
        <v>27.4223858920463</v>
      </c>
    </row>
    <row r="81" spans="2:12">
      <c r="B81" s="14" t="s">
        <v>904</v>
      </c>
    </row>
    <row r="82" spans="2:12">
      <c r="C82" s="567"/>
      <c r="D82" s="568"/>
      <c r="E82" s="473" t="s">
        <v>410</v>
      </c>
      <c r="F82" s="474"/>
      <c r="G82" s="474"/>
      <c r="H82" s="474"/>
      <c r="I82" s="474"/>
      <c r="J82" s="474"/>
      <c r="K82" s="474"/>
      <c r="L82" s="475"/>
    </row>
    <row r="83" spans="2:12">
      <c r="C83" s="569"/>
      <c r="D83" s="584">
        <f>C75</f>
        <v>5.7587010373297227</v>
      </c>
      <c r="E83" s="561">
        <v>0.05</v>
      </c>
      <c r="F83" s="562">
        <v>7.0000000000000007E-2</v>
      </c>
      <c r="G83" s="562">
        <v>0.09</v>
      </c>
      <c r="H83" s="562">
        <v>0.11</v>
      </c>
      <c r="I83" s="562">
        <v>0.13</v>
      </c>
      <c r="J83" s="562">
        <v>0.15</v>
      </c>
      <c r="K83" s="562">
        <v>0.17</v>
      </c>
      <c r="L83" s="563">
        <v>0.19</v>
      </c>
    </row>
    <row r="84" spans="2:12">
      <c r="C84" s="549" t="s">
        <v>391</v>
      </c>
      <c r="D84" s="564">
        <v>5.0000000000000001E-3</v>
      </c>
      <c r="E84" s="552">
        <f t="dataTable" ref="E84:L93" dt2D="1" dtr="1" r1="G15" r2="G12"/>
        <v>3.7661569357760776</v>
      </c>
      <c r="F84" s="553">
        <v>4.1758443702421486</v>
      </c>
      <c r="G84" s="553">
        <v>4.5855318047082179</v>
      </c>
      <c r="H84" s="553">
        <v>4.9952192391742898</v>
      </c>
      <c r="I84" s="553">
        <v>5.4049066736403599</v>
      </c>
      <c r="J84" s="553">
        <v>5.8145941081064301</v>
      </c>
      <c r="K84" s="553">
        <v>6.224281542572502</v>
      </c>
      <c r="L84" s="554">
        <v>6.6339689770385721</v>
      </c>
    </row>
    <row r="85" spans="2:12">
      <c r="C85" s="550"/>
      <c r="D85" s="565">
        <v>0.01</v>
      </c>
      <c r="E85" s="555">
        <v>3.7850204713804225</v>
      </c>
      <c r="F85" s="556">
        <v>4.2022533200882304</v>
      </c>
      <c r="G85" s="556">
        <v>4.6194861687960387</v>
      </c>
      <c r="H85" s="580">
        <v>5.0367190175038461</v>
      </c>
      <c r="I85" s="580">
        <v>5.4539518662116544</v>
      </c>
      <c r="J85" s="556">
        <v>5.8711847149194627</v>
      </c>
      <c r="K85" s="556">
        <v>6.2884175636272701</v>
      </c>
      <c r="L85" s="557">
        <v>6.7056504123350775</v>
      </c>
    </row>
    <row r="86" spans="2:12">
      <c r="C86" s="550"/>
      <c r="D86" s="565">
        <v>1.4999999999999999E-2</v>
      </c>
      <c r="E86" s="555">
        <v>3.8041527864777596</v>
      </c>
      <c r="F86" s="556">
        <v>4.2290385612245025</v>
      </c>
      <c r="G86" s="556">
        <v>4.6539243359712454</v>
      </c>
      <c r="H86" s="556">
        <v>5.0788101107179884</v>
      </c>
      <c r="I86" s="556">
        <v>5.5036958854647313</v>
      </c>
      <c r="J86" s="556">
        <v>5.9285816602114751</v>
      </c>
      <c r="K86" s="556">
        <v>6.3534674349582172</v>
      </c>
      <c r="L86" s="557">
        <v>6.7783532097049601</v>
      </c>
    </row>
    <row r="87" spans="2:12">
      <c r="C87" s="550"/>
      <c r="D87" s="565">
        <v>0.02</v>
      </c>
      <c r="E87" s="555">
        <v>3.8235564852070305</v>
      </c>
      <c r="F87" s="556">
        <v>4.2562037394454828</v>
      </c>
      <c r="G87" s="556">
        <v>4.6888509936839329</v>
      </c>
      <c r="H87" s="556">
        <v>5.1214982479223847</v>
      </c>
      <c r="I87" s="556">
        <v>5.5541455021608366</v>
      </c>
      <c r="J87" s="580">
        <v>5.9867927563992884</v>
      </c>
      <c r="K87" s="556">
        <v>6.4194400106377403</v>
      </c>
      <c r="L87" s="557">
        <v>6.8520872648761921</v>
      </c>
    </row>
    <row r="88" spans="2:12">
      <c r="C88" s="550"/>
      <c r="D88" s="565">
        <v>2.5000000000000001E-2</v>
      </c>
      <c r="E88" s="555">
        <v>3.8432341843846438</v>
      </c>
      <c r="F88" s="556">
        <v>4.2837525182941398</v>
      </c>
      <c r="G88" s="556">
        <v>4.7242708522036372</v>
      </c>
      <c r="H88" s="556">
        <v>5.1647891861131336</v>
      </c>
      <c r="I88" s="556">
        <v>5.6053075200226301</v>
      </c>
      <c r="J88" s="556">
        <v>6.0458258539321266</v>
      </c>
      <c r="K88" s="556">
        <v>6.4863441878416239</v>
      </c>
      <c r="L88" s="557">
        <v>6.9268625217511195</v>
      </c>
    </row>
    <row r="89" spans="2:12">
      <c r="C89" s="550"/>
      <c r="D89" s="565">
        <v>0.03</v>
      </c>
      <c r="E89" s="555">
        <v>3.8631885135044826</v>
      </c>
      <c r="F89" s="556">
        <v>4.311688579061915</v>
      </c>
      <c r="G89" s="556">
        <v>4.7601886446193467</v>
      </c>
      <c r="H89" s="556">
        <v>5.2086887101767791</v>
      </c>
      <c r="I89" s="556">
        <v>5.6571887757342116</v>
      </c>
      <c r="J89" s="556">
        <v>6.1056888412916441</v>
      </c>
      <c r="K89" s="556">
        <v>6.5541889068490766</v>
      </c>
      <c r="L89" s="557">
        <v>7.0026889724065091</v>
      </c>
    </row>
    <row r="90" spans="2:12">
      <c r="C90" s="550"/>
      <c r="D90" s="565">
        <v>3.5000000000000003E-2</v>
      </c>
      <c r="E90" s="555">
        <v>3.8834221147378991</v>
      </c>
      <c r="F90" s="556">
        <v>4.340015620788698</v>
      </c>
      <c r="G90" s="556">
        <v>4.7966091268394964</v>
      </c>
      <c r="H90" s="556">
        <v>5.2532026328902957</v>
      </c>
      <c r="I90" s="556">
        <v>5.7097961389410949</v>
      </c>
      <c r="J90" s="556">
        <v>6.1663896449918925</v>
      </c>
      <c r="K90" s="556">
        <v>6.6229831510426918</v>
      </c>
      <c r="L90" s="557">
        <v>7.0795766570934919</v>
      </c>
    </row>
    <row r="91" spans="2:12">
      <c r="C91" s="550"/>
      <c r="D91" s="565">
        <v>0.04</v>
      </c>
      <c r="E91" s="555">
        <v>3.9039376429337214</v>
      </c>
      <c r="F91" s="556">
        <v>4.3687373602628492</v>
      </c>
      <c r="G91" s="556">
        <v>4.833537077591977</v>
      </c>
      <c r="H91" s="556">
        <v>5.2983367949211049</v>
      </c>
      <c r="I91" s="581">
        <v>5.7631365122502318</v>
      </c>
      <c r="J91" s="556">
        <v>6.2279362295793605</v>
      </c>
      <c r="K91" s="556">
        <v>6.6927359469084884</v>
      </c>
      <c r="L91" s="557">
        <v>7.1575356642376153</v>
      </c>
    </row>
    <row r="92" spans="2:12">
      <c r="C92" s="550"/>
      <c r="D92" s="565">
        <v>4.4999999999999998E-2</v>
      </c>
      <c r="E92" s="555">
        <v>3.9247377656182447</v>
      </c>
      <c r="F92" s="556">
        <v>4.397857532021181</v>
      </c>
      <c r="G92" s="556">
        <v>4.8709772984241182</v>
      </c>
      <c r="H92" s="556">
        <v>5.3440970648270545</v>
      </c>
      <c r="I92" s="580">
        <v>5.8172168312299917</v>
      </c>
      <c r="J92" s="556">
        <v>6.290336597632928</v>
      </c>
      <c r="K92" s="556">
        <v>6.763456364035866</v>
      </c>
      <c r="L92" s="557">
        <v>7.2365761304388032</v>
      </c>
    </row>
    <row r="93" spans="2:12">
      <c r="C93" s="551"/>
      <c r="D93" s="566">
        <v>0.05</v>
      </c>
      <c r="E93" s="558">
        <v>3.9458251629952401</v>
      </c>
      <c r="F93" s="559">
        <v>4.4273798883489759</v>
      </c>
      <c r="G93" s="559">
        <v>4.9089346137027103</v>
      </c>
      <c r="H93" s="559">
        <v>5.3904893390564466</v>
      </c>
      <c r="I93" s="559">
        <v>5.872044064410181</v>
      </c>
      <c r="J93" s="559">
        <v>6.3535987897639163</v>
      </c>
      <c r="K93" s="559">
        <v>6.8351535151176517</v>
      </c>
      <c r="L93" s="560">
        <v>7.3167082404713879</v>
      </c>
    </row>
    <row r="95" spans="2:12">
      <c r="B95" t="s">
        <v>905</v>
      </c>
      <c r="C95" s="582"/>
      <c r="D95" t="s">
        <v>914</v>
      </c>
    </row>
    <row r="96" spans="2:12">
      <c r="C96" s="583"/>
      <c r="D96" t="s">
        <v>915</v>
      </c>
    </row>
  </sheetData>
  <mergeCells count="4">
    <mergeCell ref="C84:C93"/>
    <mergeCell ref="H47:K47"/>
    <mergeCell ref="C47:G47"/>
    <mergeCell ref="E82:L8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681A0-F332-4889-BE74-59C852530964}">
  <dimension ref="B1:AK42"/>
  <sheetViews>
    <sheetView workbookViewId="0">
      <pane xSplit="2" ySplit="2" topLeftCell="C19" activePane="bottomRight" state="frozen"/>
      <selection pane="topRight" activeCell="C1" sqref="C1"/>
      <selection pane="bottomLeft" activeCell="A3" sqref="A3"/>
      <selection pane="bottomRight" activeCell="E35" sqref="E35"/>
    </sheetView>
  </sheetViews>
  <sheetFormatPr defaultRowHeight="15"/>
  <cols>
    <col min="1" max="1" width="0.28515625" customWidth="1"/>
    <col min="2" max="2" width="29.42578125" customWidth="1"/>
    <col min="3" max="3" width="10.85546875" customWidth="1"/>
    <col min="4" max="5" width="12.140625" customWidth="1"/>
    <col min="6" max="6" width="13.140625" customWidth="1"/>
    <col min="7" max="7" width="10.140625" bestFit="1" customWidth="1"/>
    <col min="9" max="13" width="9.28515625" bestFit="1" customWidth="1"/>
    <col min="15" max="19" width="9.28515625" bestFit="1" customWidth="1"/>
    <col min="21" max="25" width="9.28515625" bestFit="1" customWidth="1"/>
    <col min="27" max="31" width="9.28515625" bestFit="1" customWidth="1"/>
    <col min="33" max="37" width="9.28515625" bestFit="1" customWidth="1"/>
  </cols>
  <sheetData>
    <row r="1" spans="2:37">
      <c r="C1" s="476" t="s">
        <v>258</v>
      </c>
      <c r="D1" s="476"/>
      <c r="E1" s="476"/>
      <c r="F1" s="476"/>
      <c r="G1" s="476"/>
      <c r="I1" s="476" t="s">
        <v>203</v>
      </c>
      <c r="J1" s="476"/>
      <c r="K1" s="476"/>
      <c r="L1" s="476"/>
      <c r="M1" s="476"/>
      <c r="O1" s="476" t="s">
        <v>210</v>
      </c>
      <c r="P1" s="476"/>
      <c r="Q1" s="476"/>
      <c r="R1" s="476"/>
      <c r="S1" s="476"/>
      <c r="U1" s="476" t="s">
        <v>242</v>
      </c>
      <c r="V1" s="476"/>
      <c r="W1" s="476"/>
      <c r="X1" s="476"/>
      <c r="Y1" s="476"/>
      <c r="AA1" s="476" t="s">
        <v>279</v>
      </c>
      <c r="AB1" s="476"/>
      <c r="AC1" s="476"/>
      <c r="AD1" s="476"/>
      <c r="AE1" s="476"/>
      <c r="AG1" s="476" t="s">
        <v>881</v>
      </c>
      <c r="AH1" s="476"/>
      <c r="AI1" s="476"/>
      <c r="AJ1" s="476"/>
      <c r="AK1" s="476"/>
    </row>
    <row r="2" spans="2:37">
      <c r="C2">
        <v>2013</v>
      </c>
      <c r="D2">
        <f>C2+1</f>
        <v>2014</v>
      </c>
      <c r="E2" s="136">
        <f t="shared" ref="E2:G2" si="0">D2+1</f>
        <v>2015</v>
      </c>
      <c r="F2" s="136">
        <f t="shared" si="0"/>
        <v>2016</v>
      </c>
      <c r="G2" s="136">
        <f t="shared" si="0"/>
        <v>2017</v>
      </c>
      <c r="H2" s="136"/>
      <c r="I2" s="136">
        <v>2013</v>
      </c>
      <c r="J2" s="136">
        <f>I2+1</f>
        <v>2014</v>
      </c>
      <c r="K2" s="136">
        <f t="shared" ref="K2:M2" si="1">J2+1</f>
        <v>2015</v>
      </c>
      <c r="L2" s="136">
        <f t="shared" si="1"/>
        <v>2016</v>
      </c>
      <c r="M2" s="136">
        <f t="shared" si="1"/>
        <v>2017</v>
      </c>
      <c r="N2" s="413" t="s">
        <v>886</v>
      </c>
      <c r="O2" s="136">
        <v>2013</v>
      </c>
      <c r="P2" s="136">
        <f>O2+1</f>
        <v>2014</v>
      </c>
      <c r="Q2" s="136">
        <f t="shared" ref="Q2:S2" si="2">P2+1</f>
        <v>2015</v>
      </c>
      <c r="R2" s="136">
        <f t="shared" si="2"/>
        <v>2016</v>
      </c>
      <c r="S2" s="136">
        <f t="shared" si="2"/>
        <v>2017</v>
      </c>
      <c r="T2" s="413" t="s">
        <v>886</v>
      </c>
      <c r="U2" s="136">
        <v>2013</v>
      </c>
      <c r="V2" s="136">
        <f>U2+1</f>
        <v>2014</v>
      </c>
      <c r="W2" s="136">
        <f t="shared" ref="W2:Y2" si="3">V2+1</f>
        <v>2015</v>
      </c>
      <c r="X2" s="136">
        <f t="shared" si="3"/>
        <v>2016</v>
      </c>
      <c r="Y2" s="136">
        <f t="shared" si="3"/>
        <v>2017</v>
      </c>
      <c r="AA2" s="136">
        <v>2013</v>
      </c>
      <c r="AB2" s="136">
        <f>AA2+1</f>
        <v>2014</v>
      </c>
      <c r="AC2" s="136">
        <f t="shared" ref="AC2:AE2" si="4">AB2+1</f>
        <v>2015</v>
      </c>
      <c r="AD2" s="136">
        <f t="shared" si="4"/>
        <v>2016</v>
      </c>
      <c r="AE2" s="136">
        <f t="shared" si="4"/>
        <v>2017</v>
      </c>
      <c r="AG2" s="136">
        <v>2013</v>
      </c>
      <c r="AH2" s="136">
        <f>AG2+1</f>
        <v>2014</v>
      </c>
      <c r="AI2" s="136">
        <f t="shared" ref="AI2:AK2" si="5">AH2+1</f>
        <v>2015</v>
      </c>
      <c r="AJ2" s="136">
        <f t="shared" si="5"/>
        <v>2016</v>
      </c>
      <c r="AK2" s="136">
        <f t="shared" si="5"/>
        <v>2017</v>
      </c>
    </row>
    <row r="3" spans="2:37" ht="15.75" thickBot="1">
      <c r="B3" t="s">
        <v>880</v>
      </c>
      <c r="C3" s="296">
        <v>13770</v>
      </c>
      <c r="D3" s="296">
        <v>14584</v>
      </c>
      <c r="E3" s="417">
        <v>11688</v>
      </c>
      <c r="F3" s="296">
        <v>11410</v>
      </c>
      <c r="G3" s="296">
        <v>12882</v>
      </c>
      <c r="H3" s="418"/>
      <c r="I3" s="296">
        <v>4488</v>
      </c>
      <c r="J3" s="296">
        <v>5164</v>
      </c>
      <c r="K3" s="296">
        <v>3923</v>
      </c>
      <c r="L3" s="296">
        <v>3813</v>
      </c>
      <c r="M3" s="296">
        <v>4662</v>
      </c>
      <c r="N3" s="418"/>
      <c r="O3" s="296">
        <v>2306</v>
      </c>
      <c r="P3" s="296">
        <v>2841</v>
      </c>
      <c r="Q3" s="296">
        <v>1966</v>
      </c>
      <c r="R3" s="296">
        <v>1670</v>
      </c>
      <c r="S3" s="296">
        <v>2806</v>
      </c>
      <c r="T3" s="418"/>
      <c r="U3" s="296">
        <v>4439</v>
      </c>
      <c r="V3" s="296">
        <v>4833</v>
      </c>
      <c r="W3" s="296">
        <v>3450</v>
      </c>
      <c r="X3" s="296">
        <v>4043</v>
      </c>
      <c r="Y3" s="296">
        <v>4543</v>
      </c>
      <c r="Z3" s="418"/>
      <c r="AA3" s="297">
        <v>378</v>
      </c>
      <c r="AB3" s="297">
        <v>100</v>
      </c>
      <c r="AC3" s="297">
        <v>95</v>
      </c>
      <c r="AD3" s="297">
        <v>167</v>
      </c>
      <c r="AE3" s="297">
        <v>296</v>
      </c>
      <c r="AF3" s="418"/>
      <c r="AG3" s="296">
        <v>7665</v>
      </c>
      <c r="AH3" s="296">
        <v>7214</v>
      </c>
      <c r="AI3" s="296">
        <v>6817</v>
      </c>
      <c r="AJ3" s="296">
        <v>6177</v>
      </c>
      <c r="AK3" s="296">
        <v>6493</v>
      </c>
    </row>
    <row r="4" spans="2:37" ht="15.75" thickBot="1">
      <c r="C4" s="296"/>
      <c r="D4" s="418"/>
      <c r="E4" s="296"/>
      <c r="F4" s="418"/>
      <c r="G4" s="418"/>
      <c r="H4" s="418"/>
      <c r="I4" s="418"/>
      <c r="J4" s="418"/>
      <c r="K4" s="418"/>
      <c r="L4" s="418"/>
      <c r="M4" s="418"/>
      <c r="N4" s="418"/>
      <c r="O4" s="296"/>
      <c r="P4" s="296"/>
      <c r="Q4" s="296"/>
      <c r="R4" s="296"/>
      <c r="S4" s="297"/>
      <c r="T4" s="418"/>
      <c r="U4" s="418"/>
      <c r="V4" s="418"/>
      <c r="W4" s="418"/>
      <c r="X4" s="418"/>
      <c r="Y4" s="418"/>
      <c r="Z4" s="418"/>
      <c r="AA4" s="296">
        <v>9383</v>
      </c>
      <c r="AB4" s="296">
        <v>9893</v>
      </c>
      <c r="AC4" s="296">
        <v>9249</v>
      </c>
      <c r="AD4" s="296">
        <v>9428</v>
      </c>
      <c r="AE4" s="296">
        <v>9344</v>
      </c>
      <c r="AF4" s="297"/>
      <c r="AG4" s="418"/>
      <c r="AH4" s="418"/>
      <c r="AI4" s="418"/>
      <c r="AJ4" s="418"/>
      <c r="AK4" s="418"/>
    </row>
    <row r="5" spans="2:37" ht="15.75" thickBot="1">
      <c r="B5" t="s">
        <v>882</v>
      </c>
      <c r="C5" s="419">
        <v>1361287</v>
      </c>
      <c r="D5" s="419">
        <v>1496541</v>
      </c>
      <c r="E5" s="419">
        <v>1633717</v>
      </c>
      <c r="F5" s="419">
        <v>1696533</v>
      </c>
      <c r="G5" s="419">
        <v>1604470</v>
      </c>
      <c r="H5" s="420"/>
      <c r="I5" s="296">
        <v>463495</v>
      </c>
      <c r="J5" s="296">
        <v>573353</v>
      </c>
      <c r="K5" s="296">
        <v>821433</v>
      </c>
      <c r="L5" s="296">
        <v>690271</v>
      </c>
      <c r="M5" s="296">
        <v>615048</v>
      </c>
      <c r="N5" s="418"/>
      <c r="O5" s="296">
        <v>297599</v>
      </c>
      <c r="P5" s="296">
        <v>359364</v>
      </c>
      <c r="Q5" s="296">
        <v>441645</v>
      </c>
      <c r="R5" s="296">
        <v>454590</v>
      </c>
      <c r="S5" s="296">
        <v>437615</v>
      </c>
      <c r="T5" s="418"/>
      <c r="U5" s="296">
        <v>424407</v>
      </c>
      <c r="V5" s="296">
        <v>510413</v>
      </c>
      <c r="W5" s="296">
        <v>574982</v>
      </c>
      <c r="X5" s="296">
        <v>596487</v>
      </c>
      <c r="Y5" s="296">
        <v>463050</v>
      </c>
      <c r="Z5" s="418"/>
      <c r="AA5" s="418"/>
      <c r="AB5" s="418"/>
      <c r="AC5" s="418"/>
      <c r="AD5" s="418"/>
      <c r="AE5" s="418"/>
      <c r="AF5" s="418"/>
      <c r="AG5" s="296"/>
      <c r="AH5" s="418"/>
      <c r="AI5" s="418"/>
      <c r="AJ5" s="418"/>
      <c r="AK5" s="418"/>
    </row>
    <row r="6" spans="2:37" ht="15.75" thickBot="1">
      <c r="C6" s="418"/>
      <c r="D6" s="418"/>
      <c r="E6" s="418"/>
      <c r="F6" s="418"/>
      <c r="G6" s="418"/>
      <c r="H6" s="418"/>
      <c r="I6" s="418"/>
      <c r="J6" s="418"/>
      <c r="K6" s="418"/>
      <c r="L6" s="418"/>
      <c r="M6" s="418"/>
      <c r="N6" s="418"/>
      <c r="O6" s="297"/>
      <c r="P6" s="418"/>
      <c r="Q6" s="418"/>
      <c r="R6" s="418"/>
      <c r="S6" s="418"/>
      <c r="T6" s="418"/>
      <c r="U6" s="296"/>
      <c r="V6" s="418"/>
      <c r="W6" s="418"/>
      <c r="X6" s="418"/>
      <c r="Y6" s="418"/>
      <c r="Z6" s="418"/>
      <c r="AA6" s="297"/>
      <c r="AB6" s="296"/>
      <c r="AC6" s="418"/>
      <c r="AD6" s="418"/>
      <c r="AE6" s="418"/>
      <c r="AF6" s="418"/>
      <c r="AG6" s="296"/>
      <c r="AH6" s="418"/>
      <c r="AI6" s="418"/>
      <c r="AJ6" s="418"/>
      <c r="AK6" s="418"/>
    </row>
    <row r="7" spans="2:37" ht="15.75" thickBot="1">
      <c r="B7" t="s">
        <v>883</v>
      </c>
      <c r="C7" s="296">
        <v>12290</v>
      </c>
      <c r="D7" s="296">
        <v>24037</v>
      </c>
      <c r="E7" s="296">
        <v>25040</v>
      </c>
      <c r="F7" s="296">
        <v>30387</v>
      </c>
      <c r="G7" s="296">
        <v>36651</v>
      </c>
      <c r="H7" s="418"/>
      <c r="I7" s="296">
        <v>1064</v>
      </c>
      <c r="J7" s="296">
        <v>9998</v>
      </c>
      <c r="K7" s="296">
        <v>5105</v>
      </c>
      <c r="L7" s="296">
        <v>10554</v>
      </c>
      <c r="M7" s="296">
        <v>12281</v>
      </c>
      <c r="N7" s="418"/>
      <c r="O7" s="296">
        <v>-1315</v>
      </c>
      <c r="P7" s="296">
        <v>4072</v>
      </c>
      <c r="Q7" s="296">
        <v>-3364</v>
      </c>
      <c r="R7" s="296">
        <v>2357</v>
      </c>
      <c r="S7" s="296">
        <v>6071</v>
      </c>
      <c r="T7" s="418"/>
      <c r="U7" s="296">
        <v>1223</v>
      </c>
      <c r="V7" s="296">
        <v>6851</v>
      </c>
      <c r="W7" s="296">
        <v>4734</v>
      </c>
      <c r="X7" s="296">
        <v>4244</v>
      </c>
      <c r="Y7" s="296">
        <v>11371</v>
      </c>
      <c r="Z7" s="418"/>
      <c r="AA7" s="296">
        <v>1019</v>
      </c>
      <c r="AB7" s="296">
        <v>1994</v>
      </c>
      <c r="AC7" s="296">
        <v>3383</v>
      </c>
      <c r="AD7" s="296">
        <v>1966</v>
      </c>
      <c r="AE7" s="296">
        <v>2935</v>
      </c>
      <c r="AF7" s="418"/>
      <c r="AG7" s="296">
        <v>16033</v>
      </c>
      <c r="AH7" s="296">
        <v>25679</v>
      </c>
      <c r="AI7" s="296">
        <v>21727</v>
      </c>
      <c r="AJ7" s="296">
        <v>24107</v>
      </c>
      <c r="AK7" s="296">
        <v>30256</v>
      </c>
    </row>
    <row r="8" spans="2:37" ht="15.75" thickBot="1">
      <c r="C8" s="296"/>
      <c r="D8" s="296"/>
      <c r="E8" s="296"/>
      <c r="F8" s="296"/>
      <c r="G8" s="296"/>
      <c r="H8" s="418"/>
      <c r="I8" s="296"/>
      <c r="J8" s="418"/>
      <c r="K8" s="418"/>
      <c r="L8" s="418"/>
      <c r="M8" s="418"/>
      <c r="N8" s="418"/>
      <c r="O8" s="296"/>
      <c r="P8" s="418"/>
      <c r="Q8" s="418"/>
      <c r="R8" s="418"/>
      <c r="S8" s="418"/>
      <c r="T8" s="418"/>
      <c r="U8" s="418"/>
      <c r="V8" s="296"/>
      <c r="W8" s="418"/>
      <c r="X8" s="418"/>
      <c r="Y8" s="418"/>
      <c r="Z8" s="418"/>
      <c r="AA8" s="296">
        <v>16613</v>
      </c>
      <c r="AB8" s="296">
        <v>30614</v>
      </c>
      <c r="AC8" s="296">
        <v>33858</v>
      </c>
      <c r="AD8" s="296">
        <v>32112</v>
      </c>
      <c r="AE8" s="296">
        <v>29373</v>
      </c>
      <c r="AF8" s="418"/>
      <c r="AG8" s="296"/>
      <c r="AH8" s="418"/>
      <c r="AI8" s="418"/>
      <c r="AJ8" s="418"/>
      <c r="AK8" s="418"/>
    </row>
    <row r="9" spans="2:37" ht="15.75" thickBot="1">
      <c r="B9" t="s">
        <v>884</v>
      </c>
      <c r="C9" s="296">
        <v>9810</v>
      </c>
      <c r="D9" s="296">
        <v>10082</v>
      </c>
      <c r="E9" s="296">
        <v>9190</v>
      </c>
      <c r="F9" s="296">
        <v>9455</v>
      </c>
      <c r="G9" s="296">
        <v>10774</v>
      </c>
      <c r="H9" s="418"/>
      <c r="I9" s="296">
        <v>2042</v>
      </c>
      <c r="J9" s="296">
        <v>2116</v>
      </c>
      <c r="K9" s="296">
        <v>1910</v>
      </c>
      <c r="L9" s="296">
        <v>2128</v>
      </c>
      <c r="M9" s="296">
        <v>2573</v>
      </c>
      <c r="N9" s="418"/>
      <c r="O9" s="297">
        <v>-157</v>
      </c>
      <c r="P9" s="297">
        <v>-150</v>
      </c>
      <c r="Q9" s="297">
        <v>-448</v>
      </c>
      <c r="R9" s="296">
        <v>1101</v>
      </c>
      <c r="S9" s="296">
        <v>1942</v>
      </c>
      <c r="T9" s="418"/>
      <c r="U9" s="296">
        <v>1311</v>
      </c>
      <c r="V9" s="296">
        <v>1131</v>
      </c>
      <c r="W9" s="296">
        <v>1207</v>
      </c>
      <c r="X9" s="296">
        <v>2076</v>
      </c>
      <c r="Y9" s="296">
        <v>2508</v>
      </c>
      <c r="Z9" s="418"/>
      <c r="AA9" s="297">
        <v>1</v>
      </c>
      <c r="AB9" s="296">
        <v>1250</v>
      </c>
      <c r="AC9" s="297">
        <v>336</v>
      </c>
      <c r="AD9" s="297">
        <v>17</v>
      </c>
      <c r="AE9" s="297">
        <v>158</v>
      </c>
      <c r="AF9" s="418"/>
      <c r="AG9" s="296">
        <v>4231</v>
      </c>
      <c r="AH9" s="296">
        <v>4091</v>
      </c>
      <c r="AI9" s="296">
        <v>5120</v>
      </c>
      <c r="AJ9" s="296">
        <v>6220</v>
      </c>
      <c r="AK9" s="296">
        <v>7613</v>
      </c>
    </row>
    <row r="10" spans="2:37" ht="15.75" thickBot="1">
      <c r="C10" s="419"/>
      <c r="D10" s="418"/>
      <c r="E10" s="418"/>
      <c r="F10" s="418"/>
      <c r="G10" s="418"/>
      <c r="H10" s="418"/>
      <c r="I10" s="296"/>
      <c r="J10" s="418"/>
      <c r="K10" s="418"/>
      <c r="L10" s="418"/>
      <c r="M10" s="418"/>
      <c r="N10" s="418"/>
      <c r="O10" s="296"/>
      <c r="P10" s="418"/>
      <c r="Q10" s="418"/>
      <c r="R10" s="418"/>
      <c r="S10" s="418"/>
      <c r="T10" s="418"/>
      <c r="U10" s="296"/>
      <c r="V10" s="296"/>
      <c r="W10" s="418"/>
      <c r="X10" s="418"/>
      <c r="Y10" s="418"/>
      <c r="Z10" s="418"/>
      <c r="AA10" s="296">
        <v>13448</v>
      </c>
      <c r="AB10" s="296">
        <v>12922</v>
      </c>
      <c r="AC10" s="296">
        <v>12377</v>
      </c>
      <c r="AD10" s="296">
        <v>12984</v>
      </c>
      <c r="AE10" s="296">
        <v>12751</v>
      </c>
      <c r="AF10" s="418"/>
      <c r="AG10" s="418"/>
      <c r="AH10" s="418"/>
      <c r="AI10" s="418"/>
      <c r="AJ10" s="418"/>
      <c r="AK10" s="418"/>
    </row>
    <row r="11" spans="2:37" ht="15.75" thickBot="1">
      <c r="B11" t="s">
        <v>885</v>
      </c>
      <c r="C11" s="296">
        <v>66033</v>
      </c>
      <c r="D11" s="296">
        <v>71752</v>
      </c>
      <c r="E11" s="296">
        <v>50991</v>
      </c>
      <c r="F11" s="296">
        <v>52826</v>
      </c>
      <c r="G11" s="296">
        <v>62450</v>
      </c>
      <c r="H11" s="421"/>
      <c r="I11" s="296">
        <v>12096</v>
      </c>
      <c r="J11" s="296">
        <v>11983</v>
      </c>
      <c r="K11" s="296">
        <v>7241</v>
      </c>
      <c r="L11" s="296">
        <v>9594</v>
      </c>
      <c r="M11" s="296">
        <v>13138</v>
      </c>
      <c r="N11" s="418"/>
      <c r="O11" s="296">
        <v>10052</v>
      </c>
      <c r="P11" s="296">
        <v>10340</v>
      </c>
      <c r="Q11" s="296">
        <v>4161</v>
      </c>
      <c r="R11" s="296">
        <v>6283</v>
      </c>
      <c r="S11" s="296">
        <v>10504</v>
      </c>
      <c r="T11" s="418"/>
      <c r="U11" s="296">
        <v>13788</v>
      </c>
      <c r="V11" s="296">
        <v>12376</v>
      </c>
      <c r="W11" s="296">
        <v>6869</v>
      </c>
      <c r="X11" s="296">
        <v>12864</v>
      </c>
      <c r="Y11" s="296">
        <v>19144</v>
      </c>
      <c r="Z11" s="418"/>
      <c r="AA11" s="297">
        <v>469</v>
      </c>
      <c r="AB11" s="297">
        <v>442</v>
      </c>
      <c r="AC11" s="297">
        <v>727</v>
      </c>
      <c r="AD11" s="296">
        <v>5614</v>
      </c>
      <c r="AE11" s="296">
        <v>9691</v>
      </c>
      <c r="AF11" s="418"/>
      <c r="AG11" s="296">
        <v>32441</v>
      </c>
      <c r="AH11" s="296">
        <v>38369</v>
      </c>
      <c r="AI11" s="296">
        <v>41101</v>
      </c>
      <c r="AJ11" s="296">
        <v>46345</v>
      </c>
      <c r="AK11" s="296">
        <v>55482</v>
      </c>
    </row>
    <row r="12" spans="2:37" ht="15.75" thickBot="1">
      <c r="C12" s="296"/>
      <c r="D12" s="296"/>
      <c r="E12" s="296"/>
      <c r="F12" s="296"/>
      <c r="G12" s="296"/>
      <c r="H12" s="418"/>
      <c r="I12" s="418"/>
      <c r="J12" s="418"/>
      <c r="K12" s="418"/>
      <c r="L12" s="418"/>
      <c r="M12" s="418"/>
      <c r="N12" s="418"/>
      <c r="O12" s="418"/>
      <c r="P12" s="418"/>
      <c r="Q12" s="418"/>
      <c r="R12" s="418"/>
      <c r="S12" s="418"/>
      <c r="T12" s="418"/>
      <c r="U12" s="296"/>
      <c r="V12" s="418"/>
      <c r="W12" s="418"/>
      <c r="X12" s="418"/>
      <c r="Y12" s="418"/>
      <c r="Z12" s="418"/>
      <c r="AA12" s="297">
        <v>237</v>
      </c>
      <c r="AB12" s="297">
        <v>576</v>
      </c>
      <c r="AC12" s="297">
        <v>671</v>
      </c>
      <c r="AD12" s="297">
        <v>526</v>
      </c>
      <c r="AE12" s="297">
        <v>259</v>
      </c>
      <c r="AF12" s="418"/>
      <c r="AG12" s="418"/>
      <c r="AH12" s="418"/>
      <c r="AI12" s="418"/>
      <c r="AJ12" s="418"/>
      <c r="AK12" s="418"/>
    </row>
    <row r="13" spans="2:37" s="33" customFormat="1" ht="15.75" thickBot="1">
      <c r="B13" s="33" t="s">
        <v>887</v>
      </c>
      <c r="C13" s="427"/>
      <c r="D13" s="428"/>
      <c r="E13" s="428"/>
      <c r="F13" s="428"/>
      <c r="G13" s="428"/>
      <c r="H13" s="429"/>
      <c r="I13" s="429">
        <f>I3/C3</f>
        <v>0.32592592592592595</v>
      </c>
      <c r="J13" s="429">
        <f t="shared" ref="J13:M13" si="6">J3/D3</f>
        <v>0.35408667032364233</v>
      </c>
      <c r="K13" s="429">
        <f t="shared" si="6"/>
        <v>0.33564339493497602</v>
      </c>
      <c r="L13" s="429">
        <f t="shared" si="6"/>
        <v>0.33418054338299735</v>
      </c>
      <c r="M13" s="429">
        <f t="shared" si="6"/>
        <v>0.36190032603632977</v>
      </c>
      <c r="N13" s="429">
        <f>AVERAGE(I13:M13)</f>
        <v>0.34234737212077426</v>
      </c>
      <c r="O13" s="429">
        <f>O3/C3</f>
        <v>0.16746550472040669</v>
      </c>
      <c r="P13" s="429">
        <f t="shared" ref="P13:S13" si="7">P3/D3</f>
        <v>0.19480252331321996</v>
      </c>
      <c r="Q13" s="429">
        <f t="shared" si="7"/>
        <v>0.16820670773442847</v>
      </c>
      <c r="R13" s="429">
        <f t="shared" si="7"/>
        <v>0.14636283961437335</v>
      </c>
      <c r="S13" s="429">
        <f t="shared" si="7"/>
        <v>0.21782331936034777</v>
      </c>
      <c r="T13" s="429">
        <f>AVERAGE(O13:S13)</f>
        <v>0.17893217894855526</v>
      </c>
      <c r="U13" s="429">
        <f>U3/C3</f>
        <v>0.3223674655047204</v>
      </c>
      <c r="V13" s="429">
        <f t="shared" ref="V13:Y13" si="8">V3/D3</f>
        <v>0.33139056500274272</v>
      </c>
      <c r="W13" s="429">
        <f t="shared" si="8"/>
        <v>0.29517453798767967</v>
      </c>
      <c r="X13" s="429">
        <f t="shared" si="8"/>
        <v>0.35433829973707276</v>
      </c>
      <c r="Y13" s="429">
        <f t="shared" si="8"/>
        <v>0.35266263002639342</v>
      </c>
      <c r="Z13" s="429"/>
      <c r="AA13" s="427">
        <f>SUM(AA3:AA4)/(SUM(AA3:AA4) + AG3)</f>
        <v>0.56014002065878576</v>
      </c>
      <c r="AB13" s="427">
        <f t="shared" ref="AB13:AE13" si="9">SUM(AB3:AB4)/(SUM(AB3:AB4) + AH3)</f>
        <v>0.58075201952693667</v>
      </c>
      <c r="AC13" s="427">
        <f t="shared" si="9"/>
        <v>0.57818204319039668</v>
      </c>
      <c r="AD13" s="427">
        <f t="shared" si="9"/>
        <v>0.60835658128328685</v>
      </c>
      <c r="AE13" s="427">
        <f t="shared" si="9"/>
        <v>0.59753300688030742</v>
      </c>
      <c r="AF13" s="429">
        <f>AVERAGE(AA13:AE13)</f>
        <v>0.58499273430794263</v>
      </c>
      <c r="AG13" s="429"/>
      <c r="AH13" s="429"/>
      <c r="AI13" s="429"/>
      <c r="AJ13" s="429"/>
      <c r="AK13" s="429"/>
    </row>
    <row r="14" spans="2:37" s="33" customFormat="1" ht="15.75" thickBot="1">
      <c r="C14" s="427"/>
      <c r="D14" s="428"/>
      <c r="E14" s="428"/>
      <c r="F14" s="428"/>
      <c r="G14" s="428"/>
      <c r="H14" s="429"/>
      <c r="I14" s="429"/>
      <c r="J14" s="429"/>
      <c r="K14" s="429"/>
      <c r="L14" s="429"/>
      <c r="M14" s="429"/>
      <c r="N14" s="429"/>
      <c r="O14" s="429"/>
      <c r="P14" s="429"/>
      <c r="Q14" s="429"/>
      <c r="R14" s="429"/>
      <c r="S14" s="429"/>
      <c r="T14" s="429"/>
      <c r="U14" s="427"/>
      <c r="V14" s="429"/>
      <c r="W14" s="429"/>
      <c r="X14" s="429"/>
      <c r="Y14" s="429"/>
      <c r="Z14" s="429"/>
      <c r="AA14" s="427"/>
      <c r="AB14" s="428"/>
      <c r="AC14" s="428"/>
      <c r="AD14" s="428"/>
      <c r="AE14" s="428"/>
      <c r="AF14" s="429"/>
      <c r="AG14" s="429"/>
      <c r="AH14" s="429"/>
      <c r="AI14" s="429"/>
      <c r="AJ14" s="429"/>
      <c r="AK14" s="429"/>
    </row>
    <row r="15" spans="2:37" s="33" customFormat="1" ht="15.75" thickBot="1">
      <c r="C15" s="427"/>
      <c r="D15" s="428"/>
      <c r="E15" s="428"/>
      <c r="F15" s="428"/>
      <c r="G15" s="428"/>
      <c r="H15" s="429"/>
      <c r="I15" s="429">
        <f>I5/C5</f>
        <v>0.34048294004129914</v>
      </c>
      <c r="J15" s="429">
        <f t="shared" ref="J15" si="10">J5/D5</f>
        <v>0.38311880529835135</v>
      </c>
      <c r="K15" s="429">
        <f t="shared" ref="K15" si="11">K5/E5</f>
        <v>0.50280005655814319</v>
      </c>
      <c r="L15" s="429">
        <f t="shared" ref="L15" si="12">L5/F5</f>
        <v>0.4068715433180492</v>
      </c>
      <c r="M15" s="429">
        <f t="shared" ref="M15" si="13">M5/G5</f>
        <v>0.38333406046856594</v>
      </c>
      <c r="N15" s="429">
        <f>AVERAGE(I15:M15)</f>
        <v>0.40332148113688177</v>
      </c>
      <c r="O15" s="429">
        <f>O5/C5</f>
        <v>0.21861591273552161</v>
      </c>
      <c r="P15" s="429">
        <f t="shared" ref="P15" si="14">P5/D5</f>
        <v>0.24012973917854571</v>
      </c>
      <c r="Q15" s="429">
        <f t="shared" ref="Q15" si="15">Q5/E5</f>
        <v>0.27033139766556874</v>
      </c>
      <c r="R15" s="429">
        <f t="shared" ref="R15" si="16">R5/F5</f>
        <v>0.26795234752285985</v>
      </c>
      <c r="S15" s="429">
        <f t="shared" ref="S15" si="17">S5/G5</f>
        <v>0.27274738698760337</v>
      </c>
      <c r="T15" s="429">
        <f>AVERAGE(O15:S15)</f>
        <v>0.25395535681801984</v>
      </c>
      <c r="U15" s="429">
        <f>U5/C5</f>
        <v>0.31176893630806729</v>
      </c>
      <c r="V15" s="429">
        <f t="shared" ref="V15" si="18">V5/D5</f>
        <v>0.34106182189462231</v>
      </c>
      <c r="W15" s="429">
        <f t="shared" ref="W15" si="19">W5/E5</f>
        <v>0.35194712425713875</v>
      </c>
      <c r="X15" s="429">
        <f t="shared" ref="X15" si="20">X5/F5</f>
        <v>0.35159174622597966</v>
      </c>
      <c r="Y15" s="429">
        <f t="shared" ref="Y15" si="21">Y5/G5</f>
        <v>0.28859997382313163</v>
      </c>
      <c r="Z15" s="429"/>
      <c r="AA15" s="427"/>
      <c r="AB15" s="427"/>
      <c r="AC15" s="427"/>
      <c r="AD15" s="427"/>
      <c r="AE15" s="427"/>
      <c r="AF15" s="429"/>
      <c r="AG15" s="429"/>
      <c r="AH15" s="429"/>
      <c r="AI15" s="429"/>
      <c r="AJ15" s="429"/>
      <c r="AK15" s="429"/>
    </row>
    <row r="16" spans="2:37" s="33" customFormat="1" ht="15.75" thickBot="1">
      <c r="C16" s="427"/>
      <c r="D16" s="428"/>
      <c r="E16" s="428"/>
      <c r="F16" s="428"/>
      <c r="G16" s="428"/>
      <c r="H16" s="429"/>
      <c r="I16" s="429"/>
      <c r="J16" s="429"/>
      <c r="K16" s="429"/>
      <c r="L16" s="429"/>
      <c r="M16" s="429"/>
      <c r="N16" s="429"/>
      <c r="O16" s="429"/>
      <c r="P16" s="429"/>
      <c r="Q16" s="429"/>
      <c r="R16" s="429"/>
      <c r="S16" s="429"/>
      <c r="T16" s="429"/>
      <c r="U16" s="427"/>
      <c r="V16" s="429"/>
      <c r="W16" s="429"/>
      <c r="X16" s="429"/>
      <c r="Y16" s="429"/>
      <c r="Z16" s="429"/>
      <c r="AA16" s="427"/>
      <c r="AB16" s="428"/>
      <c r="AC16" s="428"/>
      <c r="AD16" s="428"/>
      <c r="AE16" s="428"/>
      <c r="AF16" s="429"/>
      <c r="AG16" s="429"/>
      <c r="AH16" s="429"/>
      <c r="AI16" s="429"/>
      <c r="AJ16" s="429"/>
      <c r="AK16" s="429"/>
    </row>
    <row r="17" spans="2:37" s="33" customFormat="1" ht="15.75" thickBot="1">
      <c r="C17" s="427"/>
      <c r="D17" s="428"/>
      <c r="E17" s="428"/>
      <c r="F17" s="428"/>
      <c r="G17" s="428"/>
      <c r="H17" s="429"/>
      <c r="I17" s="429">
        <f>I7/C7</f>
        <v>8.6574450772986172E-2</v>
      </c>
      <c r="J17" s="429">
        <f t="shared" ref="J17" si="22">J7/D7</f>
        <v>0.41594208927902815</v>
      </c>
      <c r="K17" s="429">
        <f t="shared" ref="K17" si="23">K7/E7</f>
        <v>0.20387380191693291</v>
      </c>
      <c r="L17" s="429">
        <f t="shared" ref="L17" si="24">L7/F7</f>
        <v>0.3473195774508836</v>
      </c>
      <c r="M17" s="429">
        <f t="shared" ref="M17" si="25">M7/G7</f>
        <v>0.33507953398270168</v>
      </c>
      <c r="N17" s="429">
        <f>AVERAGE(I17:M17)</f>
        <v>0.27775789068050655</v>
      </c>
      <c r="O17" s="429">
        <f>O7/C7</f>
        <v>-0.10699755899104964</v>
      </c>
      <c r="P17" s="429">
        <f t="shared" ref="P17" si="26">P7/D7</f>
        <v>0.16940549985439116</v>
      </c>
      <c r="Q17" s="429">
        <f t="shared" ref="Q17" si="27">Q7/E7</f>
        <v>-0.13434504792332269</v>
      </c>
      <c r="R17" s="429">
        <f t="shared" ref="R17" si="28">R7/F7</f>
        <v>7.7566064435449375E-2</v>
      </c>
      <c r="S17" s="429">
        <f t="shared" ref="S17" si="29">S7/G7</f>
        <v>0.16564350222367738</v>
      </c>
      <c r="T17" s="429">
        <f>AVERAGE(O17:S17)</f>
        <v>3.4254491919829114E-2</v>
      </c>
      <c r="U17" s="429">
        <f>U7/C7</f>
        <v>9.9511798209926769E-2</v>
      </c>
      <c r="V17" s="429">
        <f t="shared" ref="V17" si="30">V7/D7</f>
        <v>0.28501892915089239</v>
      </c>
      <c r="W17" s="429">
        <f t="shared" ref="W17" si="31">W7/E7</f>
        <v>0.18905750798722046</v>
      </c>
      <c r="X17" s="429">
        <f t="shared" ref="X17" si="32">X7/F7</f>
        <v>0.13966498831737256</v>
      </c>
      <c r="Y17" s="429">
        <f t="shared" ref="Y17" si="33">Y7/G7</f>
        <v>0.31025074349949522</v>
      </c>
      <c r="Z17" s="429"/>
      <c r="AA17" s="427">
        <f>SUM(AA7:AA8)/(SUM(AA7:AA8) + AG7)</f>
        <v>0.52374870043071442</v>
      </c>
      <c r="AB17" s="427">
        <f t="shared" ref="AB17" si="34">SUM(AB7:AB8)/(SUM(AB7:AB8) + AH7)</f>
        <v>0.55943863983392528</v>
      </c>
      <c r="AC17" s="427">
        <f t="shared" ref="AC17" si="35">SUM(AC7:AC8)/(SUM(AC7:AC8) + AI7)</f>
        <v>0.63154592321258984</v>
      </c>
      <c r="AD17" s="427">
        <f t="shared" ref="AD17" si="36">SUM(AD7:AD8)/(SUM(AD7:AD8) + AJ7)</f>
        <v>0.585683595428375</v>
      </c>
      <c r="AE17" s="427">
        <f t="shared" ref="AE17" si="37">SUM(AE7:AE8)/(SUM(AE7:AE8) + AK7)</f>
        <v>0.51639920721181509</v>
      </c>
      <c r="AF17" s="429">
        <f>AVERAGE(AA17:AE17)</f>
        <v>0.56336321322348393</v>
      </c>
      <c r="AG17" s="429"/>
      <c r="AH17" s="429"/>
      <c r="AI17" s="429"/>
      <c r="AJ17" s="429"/>
      <c r="AK17" s="429"/>
    </row>
    <row r="18" spans="2:37" s="33" customFormat="1" ht="15.75" thickBot="1">
      <c r="C18" s="427"/>
      <c r="D18" s="428"/>
      <c r="E18" s="428"/>
      <c r="F18" s="428"/>
      <c r="G18" s="428"/>
      <c r="H18" s="429"/>
      <c r="I18" s="429"/>
      <c r="J18" s="429"/>
      <c r="K18" s="429"/>
      <c r="L18" s="429"/>
      <c r="M18" s="429"/>
      <c r="N18" s="429"/>
      <c r="O18" s="429"/>
      <c r="P18" s="429"/>
      <c r="Q18" s="429"/>
      <c r="R18" s="429"/>
      <c r="S18" s="429"/>
      <c r="T18" s="429"/>
      <c r="U18" s="427"/>
      <c r="V18" s="429"/>
      <c r="W18" s="429"/>
      <c r="X18" s="429"/>
      <c r="Y18" s="429"/>
      <c r="Z18" s="429"/>
      <c r="AA18" s="427"/>
      <c r="AB18" s="428"/>
      <c r="AC18" s="428"/>
      <c r="AD18" s="428"/>
      <c r="AE18" s="428"/>
      <c r="AF18" s="429"/>
      <c r="AG18" s="429"/>
      <c r="AH18" s="429"/>
      <c r="AI18" s="429"/>
      <c r="AJ18" s="429"/>
      <c r="AK18" s="429"/>
    </row>
    <row r="19" spans="2:37" s="33" customFormat="1" ht="15.75" thickBot="1">
      <c r="C19" s="427"/>
      <c r="D19" s="428"/>
      <c r="E19" s="428"/>
      <c r="F19" s="428"/>
      <c r="G19" s="428"/>
      <c r="H19" s="429"/>
      <c r="I19" s="429">
        <f>I9/C9</f>
        <v>0.20815494393476044</v>
      </c>
      <c r="J19" s="429">
        <f t="shared" ref="J19" si="38">J9/D9</f>
        <v>0.20987899226343978</v>
      </c>
      <c r="K19" s="429">
        <f t="shared" ref="K19" si="39">K9/E9</f>
        <v>0.20783460282916214</v>
      </c>
      <c r="L19" s="429">
        <f t="shared" ref="L19" si="40">L9/F9</f>
        <v>0.22506610259122159</v>
      </c>
      <c r="M19" s="429">
        <f t="shared" ref="M19" si="41">M9/G9</f>
        <v>0.23881566734731763</v>
      </c>
      <c r="N19" s="429">
        <f>AVERAGE(I19:M19)</f>
        <v>0.21795006179318036</v>
      </c>
      <c r="O19" s="429">
        <f>O9/C9</f>
        <v>-1.600407747196738E-2</v>
      </c>
      <c r="P19" s="429">
        <f t="shared" ref="P19" si="42">P9/D9</f>
        <v>-1.4878000396746678E-2</v>
      </c>
      <c r="Q19" s="429">
        <f t="shared" ref="Q19" si="43">Q9/E9</f>
        <v>-4.8748639825897715E-2</v>
      </c>
      <c r="R19" s="429">
        <f t="shared" ref="R19" si="44">R9/F9</f>
        <v>0.11644632469592808</v>
      </c>
      <c r="S19" s="429">
        <f t="shared" ref="S19" si="45">S9/G9</f>
        <v>0.18024874698347876</v>
      </c>
      <c r="T19" s="429">
        <f>AVERAGE(O19:S19)</f>
        <v>4.3412870796959012E-2</v>
      </c>
      <c r="U19" s="429">
        <f>U9/C9</f>
        <v>0.13363914373088684</v>
      </c>
      <c r="V19" s="429">
        <f t="shared" ref="V19" si="46">V9/D9</f>
        <v>0.11218012299146994</v>
      </c>
      <c r="W19" s="429">
        <f t="shared" ref="W19" si="47">W9/E9</f>
        <v>0.13133841131664853</v>
      </c>
      <c r="X19" s="429">
        <f t="shared" ref="X19" si="48">X9/F9</f>
        <v>0.21956636700158647</v>
      </c>
      <c r="Y19" s="429">
        <f t="shared" ref="Y19" si="49">Y9/G9</f>
        <v>0.23278262483757192</v>
      </c>
      <c r="Z19" s="429"/>
      <c r="AA19" s="427">
        <f>SUM(AA9:AA10)/(SUM(AA9:AA10) + AG9)</f>
        <v>0.76069004524886874</v>
      </c>
      <c r="AB19" s="427">
        <f t="shared" ref="AB19" si="50">SUM(AB9:AB10)/(SUM(AB9:AB10) + AH9)</f>
        <v>0.77599518151453761</v>
      </c>
      <c r="AC19" s="427">
        <f t="shared" ref="AC19" si="51">SUM(AC9:AC10)/(SUM(AC9:AC10) + AI9)</f>
        <v>0.71289182975382714</v>
      </c>
      <c r="AD19" s="427">
        <f t="shared" ref="AD19" si="52">SUM(AD9:AD10)/(SUM(AD9:AD10) + AJ9)</f>
        <v>0.67639560896935647</v>
      </c>
      <c r="AE19" s="427">
        <f t="shared" ref="AE19" si="53">SUM(AE9:AE10)/(SUM(AE9:AE10) + AK9)</f>
        <v>0.62903225806451613</v>
      </c>
      <c r="AF19" s="429">
        <f>AVERAGE(AA19:AE19)</f>
        <v>0.71100098471022122</v>
      </c>
      <c r="AG19" s="429"/>
      <c r="AH19" s="429"/>
      <c r="AI19" s="429"/>
      <c r="AJ19" s="429"/>
      <c r="AK19" s="429"/>
    </row>
    <row r="20" spans="2:37" s="33" customFormat="1" ht="15.75" thickBot="1">
      <c r="C20" s="427"/>
      <c r="D20" s="428"/>
      <c r="E20" s="428"/>
      <c r="F20" s="428"/>
      <c r="G20" s="428"/>
      <c r="H20" s="429"/>
      <c r="I20" s="429"/>
      <c r="J20" s="429"/>
      <c r="K20" s="429"/>
      <c r="L20" s="429"/>
      <c r="M20" s="429"/>
      <c r="N20" s="429"/>
      <c r="O20" s="429"/>
      <c r="P20" s="429"/>
      <c r="Q20" s="429"/>
      <c r="R20" s="429"/>
      <c r="S20" s="429"/>
      <c r="T20" s="429"/>
      <c r="U20" s="427"/>
      <c r="V20" s="429"/>
      <c r="W20" s="429"/>
      <c r="X20" s="429"/>
      <c r="Y20" s="429"/>
      <c r="Z20" s="429"/>
      <c r="AA20" s="427"/>
      <c r="AB20" s="428"/>
      <c r="AC20" s="428"/>
      <c r="AD20" s="428"/>
      <c r="AE20" s="428"/>
      <c r="AF20" s="429"/>
      <c r="AG20" s="429"/>
      <c r="AH20" s="429"/>
      <c r="AI20" s="429"/>
      <c r="AJ20" s="429"/>
      <c r="AK20" s="429"/>
    </row>
    <row r="21" spans="2:37" s="33" customFormat="1" ht="15.75" thickBot="1">
      <c r="C21" s="427"/>
      <c r="D21" s="428"/>
      <c r="E21" s="428"/>
      <c r="F21" s="428"/>
      <c r="G21" s="428"/>
      <c r="H21" s="429"/>
      <c r="I21" s="429">
        <f>I11/C11</f>
        <v>0.18318113670437508</v>
      </c>
      <c r="J21" s="429">
        <f t="shared" ref="J21" si="54">J11/D11</f>
        <v>0.16700579774779797</v>
      </c>
      <c r="K21" s="429">
        <f t="shared" ref="K21" si="55">K11/E11</f>
        <v>0.14200545194249967</v>
      </c>
      <c r="L21" s="429">
        <f t="shared" ref="L21" si="56">L11/F11</f>
        <v>0.1816151137697346</v>
      </c>
      <c r="M21" s="429">
        <f t="shared" ref="M21" si="57">M11/G11</f>
        <v>0.21037630104083266</v>
      </c>
      <c r="N21" s="429">
        <f>AVERAGE(I21:M21)</f>
        <v>0.17683676024104802</v>
      </c>
      <c r="O21" s="429">
        <f>O11/C11</f>
        <v>0.15222691684460801</v>
      </c>
      <c r="P21" s="429">
        <f t="shared" ref="P21" si="58">P11/D11</f>
        <v>0.14410748132456239</v>
      </c>
      <c r="Q21" s="429">
        <f t="shared" ref="Q21" si="59">Q11/E11</f>
        <v>8.1602635759251627E-2</v>
      </c>
      <c r="R21" s="429">
        <f t="shared" ref="R21" si="60">R11/F11</f>
        <v>0.11893764434180139</v>
      </c>
      <c r="S21" s="429">
        <f t="shared" ref="S21" si="61">S11/G11</f>
        <v>0.16819855884707766</v>
      </c>
      <c r="T21" s="429">
        <f>AVERAGE(O21:S21)</f>
        <v>0.1330146474234602</v>
      </c>
      <c r="U21" s="429">
        <f>U11/C11</f>
        <v>0.20880468856480849</v>
      </c>
      <c r="V21" s="429">
        <f t="shared" ref="V21" si="62">V11/D11</f>
        <v>0.17248299698963096</v>
      </c>
      <c r="W21" s="429">
        <f t="shared" ref="W21" si="63">W11/E11</f>
        <v>0.13471004687101645</v>
      </c>
      <c r="X21" s="429">
        <f t="shared" ref="X21" si="64">X11/F11</f>
        <v>0.24351645023283988</v>
      </c>
      <c r="Y21" s="429">
        <f t="shared" ref="Y21" si="65">Y11/G11</f>
        <v>0.30654923939151318</v>
      </c>
      <c r="Z21" s="429"/>
      <c r="AA21" s="427">
        <f>SUM(AA11:AA12)/(SUM(AA11:AA12) + AG11)</f>
        <v>2.1299061755211634E-2</v>
      </c>
      <c r="AB21" s="427">
        <f t="shared" ref="AB21" si="66">SUM(AB11:AB12)/(SUM(AB11:AB12) + AH11)</f>
        <v>2.5846091349937796E-2</v>
      </c>
      <c r="AC21" s="427">
        <f t="shared" ref="AC21" si="67">SUM(AC11:AC12)/(SUM(AC11:AC12) + AI11)</f>
        <v>3.2894891644509282E-2</v>
      </c>
      <c r="AD21" s="427">
        <f t="shared" ref="AD21" si="68">SUM(AD11:AD12)/(SUM(AD11:AD12) + AJ11)</f>
        <v>0.11698580546822902</v>
      </c>
      <c r="AE21" s="427">
        <f t="shared" ref="AE21" si="69">SUM(AE11:AE12)/(SUM(AE11:AE12) + AK11)</f>
        <v>0.15206626726983738</v>
      </c>
      <c r="AF21" s="429">
        <f>AVERAGE(AA21:AE21)</f>
        <v>6.981842349754501E-2</v>
      </c>
      <c r="AG21" s="429"/>
      <c r="AH21" s="429"/>
      <c r="AI21" s="429"/>
      <c r="AJ21" s="429"/>
      <c r="AK21" s="429"/>
    </row>
    <row r="22" spans="2:37" s="136" customFormat="1" ht="15.75" thickBot="1">
      <c r="C22" s="296"/>
      <c r="D22" s="425"/>
      <c r="E22" s="425"/>
      <c r="F22" s="425"/>
      <c r="G22" s="425"/>
      <c r="H22" s="418"/>
      <c r="I22" s="418"/>
      <c r="J22" s="418"/>
      <c r="K22" s="418"/>
      <c r="L22" s="418"/>
      <c r="M22" s="418"/>
      <c r="N22" s="418"/>
      <c r="O22" s="418"/>
      <c r="P22" s="418"/>
      <c r="Q22" s="418"/>
      <c r="R22" s="418"/>
      <c r="S22" s="418"/>
      <c r="T22" s="418"/>
      <c r="U22" s="296"/>
      <c r="V22" s="418"/>
      <c r="W22" s="418"/>
      <c r="X22" s="418"/>
      <c r="Y22" s="418"/>
      <c r="Z22" s="418"/>
      <c r="AA22" s="297"/>
      <c r="AB22" s="426"/>
      <c r="AC22" s="426"/>
      <c r="AD22" s="426"/>
      <c r="AE22" s="426"/>
      <c r="AF22" s="418"/>
      <c r="AG22" s="418"/>
      <c r="AH22" s="418"/>
      <c r="AI22" s="418"/>
      <c r="AJ22" s="418"/>
      <c r="AK22" s="418"/>
    </row>
    <row r="23" spans="2:37" s="422" customFormat="1" ht="15.75" thickBot="1">
      <c r="C23" s="430"/>
      <c r="U23" s="423"/>
      <c r="AA23" s="424"/>
    </row>
    <row r="24" spans="2:37" ht="23.25" customHeight="1">
      <c r="B24" s="136"/>
      <c r="C24" s="469">
        <v>2017</v>
      </c>
      <c r="D24" s="469"/>
      <c r="E24" s="469" t="s">
        <v>187</v>
      </c>
      <c r="F24" s="469"/>
      <c r="U24" s="136"/>
    </row>
    <row r="25" spans="2:37">
      <c r="B25" s="136"/>
      <c r="C25" s="411" t="s">
        <v>203</v>
      </c>
      <c r="D25" s="411" t="s">
        <v>210</v>
      </c>
      <c r="E25" s="411" t="s">
        <v>203</v>
      </c>
      <c r="F25" s="411" t="s">
        <v>210</v>
      </c>
      <c r="U25" s="136"/>
    </row>
    <row r="26" spans="2:37">
      <c r="B26" s="45" t="s">
        <v>446</v>
      </c>
      <c r="C26" s="431">
        <f>'Analysis (2017)'!M81</f>
        <v>0.23528781219852074</v>
      </c>
      <c r="D26" s="432">
        <f>'Analysis (2017)'!M85</f>
        <v>9.8510022510451281E-2</v>
      </c>
      <c r="E26" s="433">
        <f>'Analysis (2017)'!N81</f>
        <v>0.26082699821637645</v>
      </c>
      <c r="F26" s="432">
        <f>'Analysis (2017)'!N85</f>
        <v>0.1376475080194301</v>
      </c>
      <c r="U26" s="136"/>
    </row>
    <row r="27" spans="2:37" s="136" customFormat="1">
      <c r="B27" s="45" t="s">
        <v>888</v>
      </c>
      <c r="C27" s="431">
        <f>AVERAGE(C28:C32)</f>
        <v>0.30590117777514952</v>
      </c>
      <c r="D27" s="441">
        <f>AVERAGE(D28:D32)</f>
        <v>0.20093230288043698</v>
      </c>
      <c r="E27" s="431">
        <f>AVERAGE(E28:E32)</f>
        <v>0.2836427131944782</v>
      </c>
      <c r="F27" s="441">
        <f>AVERAGE(F28:F32)</f>
        <v>0.12871390918136466</v>
      </c>
    </row>
    <row r="28" spans="2:37" ht="15.75" thickBot="1">
      <c r="B28" s="157" t="s">
        <v>889</v>
      </c>
      <c r="C28" s="434">
        <f>M13</f>
        <v>0.36190032603632977</v>
      </c>
      <c r="D28" s="435">
        <f>S13</f>
        <v>0.21782331936034777</v>
      </c>
      <c r="E28" s="442">
        <f>N13</f>
        <v>0.34234737212077426</v>
      </c>
      <c r="F28" s="443">
        <f>T13</f>
        <v>0.17893217894855526</v>
      </c>
      <c r="G28" s="97"/>
      <c r="U28" s="136"/>
    </row>
    <row r="29" spans="2:37">
      <c r="B29" s="157" t="s">
        <v>890</v>
      </c>
      <c r="C29" s="436">
        <f>M15</f>
        <v>0.38333406046856594</v>
      </c>
      <c r="D29" s="435">
        <f>S15</f>
        <v>0.27274738698760337</v>
      </c>
      <c r="E29" s="436">
        <f>N15</f>
        <v>0.40332148113688177</v>
      </c>
      <c r="F29" s="435">
        <f>T15</f>
        <v>0.25395535681801984</v>
      </c>
      <c r="U29" s="136"/>
    </row>
    <row r="30" spans="2:37" ht="15.75" thickBot="1">
      <c r="B30" s="157" t="s">
        <v>891</v>
      </c>
      <c r="C30" s="434">
        <f>M17</f>
        <v>0.33507953398270168</v>
      </c>
      <c r="D30" s="437">
        <f>S17</f>
        <v>0.16564350222367738</v>
      </c>
      <c r="E30" s="434">
        <f>N17</f>
        <v>0.27775789068050655</v>
      </c>
      <c r="F30" s="437">
        <f>T17</f>
        <v>3.4254491919829114E-2</v>
      </c>
      <c r="G30" s="414"/>
      <c r="H30" s="415"/>
    </row>
    <row r="31" spans="2:37">
      <c r="B31" s="157" t="s">
        <v>892</v>
      </c>
      <c r="C31" s="436">
        <f>M19</f>
        <v>0.23881566734731763</v>
      </c>
      <c r="D31" s="435">
        <f>S19</f>
        <v>0.18024874698347876</v>
      </c>
      <c r="E31" s="436">
        <f>N19</f>
        <v>0.21795006179318036</v>
      </c>
      <c r="F31" s="435">
        <f>T19</f>
        <v>4.3412870796959012E-2</v>
      </c>
    </row>
    <row r="32" spans="2:37">
      <c r="B32" s="166" t="s">
        <v>893</v>
      </c>
      <c r="C32" s="438">
        <f>M21</f>
        <v>0.21037630104083266</v>
      </c>
      <c r="D32" s="439">
        <f>S21</f>
        <v>0.16819855884707766</v>
      </c>
      <c r="E32" s="440">
        <f>N21</f>
        <v>0.17683676024104802</v>
      </c>
      <c r="F32" s="439">
        <f>T21</f>
        <v>0.1330146474234602</v>
      </c>
    </row>
    <row r="34" spans="2:4">
      <c r="B34" s="136"/>
      <c r="C34" s="477" t="s">
        <v>894</v>
      </c>
      <c r="D34" s="478"/>
    </row>
    <row r="35" spans="2:4" ht="15.75" thickBot="1">
      <c r="B35" s="136"/>
      <c r="C35" s="444">
        <v>2017</v>
      </c>
      <c r="D35" s="137" t="s">
        <v>187</v>
      </c>
    </row>
    <row r="36" spans="2:4" ht="15.75" thickBot="1">
      <c r="B36" s="45" t="s">
        <v>446</v>
      </c>
      <c r="C36" s="445">
        <f>'Analysis (2017)'!G234</f>
        <v>0.26300743281875355</v>
      </c>
      <c r="D36" s="33">
        <f>'Analysis (2017)'!H234</f>
        <v>0.16504973281221469</v>
      </c>
    </row>
    <row r="37" spans="2:4">
      <c r="B37" s="45" t="s">
        <v>888</v>
      </c>
      <c r="C37" s="33">
        <f>AVERAGE(C38:C42)</f>
        <v>0.47375768485661895</v>
      </c>
      <c r="D37" s="33">
        <f>AVERAGE(D38:D42)</f>
        <v>0.48229383893479821</v>
      </c>
    </row>
    <row r="38" spans="2:4">
      <c r="B38" s="157" t="s">
        <v>889</v>
      </c>
      <c r="C38" s="33">
        <f>AE13</f>
        <v>0.59753300688030742</v>
      </c>
      <c r="D38" s="33">
        <f>AF13</f>
        <v>0.58499273430794263</v>
      </c>
    </row>
    <row r="39" spans="2:4">
      <c r="B39" s="157" t="s">
        <v>890</v>
      </c>
      <c r="C39" s="446" t="s">
        <v>461</v>
      </c>
      <c r="D39" s="446" t="s">
        <v>461</v>
      </c>
    </row>
    <row r="40" spans="2:4">
      <c r="B40" s="157" t="s">
        <v>891</v>
      </c>
      <c r="C40" s="33">
        <f>AE17</f>
        <v>0.51639920721181509</v>
      </c>
      <c r="D40" s="33">
        <f>AF17</f>
        <v>0.56336321322348393</v>
      </c>
    </row>
    <row r="41" spans="2:4">
      <c r="B41" s="157" t="s">
        <v>892</v>
      </c>
      <c r="C41" s="33">
        <f>AE19</f>
        <v>0.62903225806451613</v>
      </c>
      <c r="D41" s="33">
        <f>AF19</f>
        <v>0.71100098471022122</v>
      </c>
    </row>
    <row r="42" spans="2:4">
      <c r="B42" s="166" t="s">
        <v>893</v>
      </c>
      <c r="C42" s="33">
        <f>AE21</f>
        <v>0.15206626726983738</v>
      </c>
      <c r="D42" s="33">
        <f>AF21</f>
        <v>6.981842349754501E-2</v>
      </c>
    </row>
  </sheetData>
  <sortState ref="B32:C36">
    <sortCondition descending="1" ref="B32"/>
  </sortState>
  <mergeCells count="9">
    <mergeCell ref="AG1:AK1"/>
    <mergeCell ref="C24:D24"/>
    <mergeCell ref="E24:F24"/>
    <mergeCell ref="C34:D34"/>
    <mergeCell ref="C1:G1"/>
    <mergeCell ref="I1:M1"/>
    <mergeCell ref="O1:S1"/>
    <mergeCell ref="U1:Y1"/>
    <mergeCell ref="AA1:AE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C1539"/>
  <sheetViews>
    <sheetView tabSelected="1" topLeftCell="I19" workbookViewId="0">
      <selection activeCell="V45" sqref="V45"/>
    </sheetView>
  </sheetViews>
  <sheetFormatPr defaultRowHeight="15"/>
  <cols>
    <col min="1" max="1" width="3.7109375" customWidth="1"/>
    <col min="2" max="2" width="35.5703125" bestFit="1" customWidth="1"/>
    <col min="3" max="3" width="9.28515625" bestFit="1" customWidth="1"/>
    <col min="4" max="6" width="9.28515625" customWidth="1"/>
    <col min="9" max="9" width="13.140625" customWidth="1"/>
    <col min="16" max="19" width="9.140625" style="136"/>
    <col min="21" max="21" width="10.7109375" customWidth="1"/>
    <col min="22" max="22" width="9.5703125" bestFit="1" customWidth="1"/>
    <col min="23" max="23" width="9" bestFit="1" customWidth="1"/>
    <col min="24" max="24" width="18.5703125" customWidth="1"/>
    <col min="25" max="25" width="9" bestFit="1" customWidth="1"/>
    <col min="26" max="26" width="14.5703125" bestFit="1" customWidth="1"/>
    <col min="28" max="28" width="13.7109375" bestFit="1" customWidth="1"/>
    <col min="29" max="33" width="9" bestFit="1" customWidth="1"/>
    <col min="38" max="39" width="9.140625" style="136"/>
    <col min="42" max="42" width="10" bestFit="1" customWidth="1"/>
    <col min="43" max="43" width="14.28515625" bestFit="1" customWidth="1"/>
    <col min="44" max="46" width="13.7109375" customWidth="1"/>
    <col min="47" max="47" width="15.140625" style="136" customWidth="1"/>
    <col min="49" max="49" width="9.140625" bestFit="1" customWidth="1"/>
    <col min="50" max="51" width="12.7109375" customWidth="1"/>
  </cols>
  <sheetData>
    <row r="2" spans="2:55">
      <c r="B2" s="21" t="s">
        <v>0</v>
      </c>
      <c r="I2" s="21" t="s">
        <v>128</v>
      </c>
      <c r="J2" s="22"/>
      <c r="U2" s="4" t="s">
        <v>161</v>
      </c>
      <c r="V2" s="2"/>
      <c r="W2" s="3"/>
      <c r="AB2" s="45" t="s">
        <v>196</v>
      </c>
      <c r="AI2" s="4" t="s">
        <v>331</v>
      </c>
      <c r="AJ2" s="3"/>
      <c r="AP2" s="4" t="s">
        <v>335</v>
      </c>
      <c r="AQ2" s="2"/>
      <c r="AR2" s="3"/>
      <c r="AW2" s="4" t="s">
        <v>345</v>
      </c>
      <c r="AX2" s="2"/>
      <c r="AY2" s="2"/>
      <c r="AZ2" s="3"/>
    </row>
    <row r="3" spans="2:55">
      <c r="B3" s="1" t="s">
        <v>127</v>
      </c>
      <c r="I3" s="1" t="s">
        <v>129</v>
      </c>
      <c r="J3" s="2"/>
      <c r="K3" s="3"/>
      <c r="U3" t="s">
        <v>162</v>
      </c>
      <c r="AB3" t="s">
        <v>197</v>
      </c>
      <c r="AI3" t="s">
        <v>339</v>
      </c>
      <c r="AP3" t="s">
        <v>340</v>
      </c>
      <c r="AW3" t="s">
        <v>349</v>
      </c>
    </row>
    <row r="4" spans="2:55">
      <c r="I4" t="s">
        <v>610</v>
      </c>
    </row>
    <row r="5" spans="2:55">
      <c r="B5" s="66"/>
    </row>
    <row r="6" spans="2:55" ht="14.45" customHeight="1">
      <c r="B6" s="67"/>
      <c r="C6" s="19">
        <v>2013</v>
      </c>
      <c r="D6" s="19">
        <v>2014</v>
      </c>
      <c r="E6" s="19">
        <v>2015</v>
      </c>
      <c r="F6" s="19">
        <v>2016</v>
      </c>
      <c r="I6" s="14" t="s">
        <v>130</v>
      </c>
      <c r="J6" s="14" t="s">
        <v>131</v>
      </c>
      <c r="K6" s="14" t="s">
        <v>132</v>
      </c>
      <c r="L6" s="14" t="s">
        <v>133</v>
      </c>
      <c r="M6" s="14" t="s">
        <v>134</v>
      </c>
      <c r="N6" s="14" t="s">
        <v>135</v>
      </c>
      <c r="O6" s="14" t="s">
        <v>136</v>
      </c>
      <c r="P6" s="97"/>
      <c r="Q6" s="407" t="s">
        <v>187</v>
      </c>
      <c r="R6" s="407" t="s">
        <v>133</v>
      </c>
      <c r="S6" s="407" t="s">
        <v>132</v>
      </c>
      <c r="U6" s="24" t="s">
        <v>130</v>
      </c>
      <c r="V6" s="24" t="s">
        <v>138</v>
      </c>
      <c r="W6" s="24" t="s">
        <v>139</v>
      </c>
      <c r="X6" s="24" t="s">
        <v>140</v>
      </c>
      <c r="Y6" s="24" t="s">
        <v>141</v>
      </c>
      <c r="Z6" s="24" t="s">
        <v>142</v>
      </c>
      <c r="AB6" s="65" t="s">
        <v>179</v>
      </c>
      <c r="AC6" s="64"/>
      <c r="AD6" s="64"/>
      <c r="AE6" s="64"/>
      <c r="AF6" s="64"/>
      <c r="AG6" s="64"/>
      <c r="AW6" t="s">
        <v>362</v>
      </c>
      <c r="AX6" s="476" t="s">
        <v>363</v>
      </c>
      <c r="AY6" s="476"/>
      <c r="AZ6" s="476"/>
      <c r="BA6" s="476" t="s">
        <v>352</v>
      </c>
      <c r="BB6" s="476"/>
      <c r="BC6" s="137" t="s">
        <v>370</v>
      </c>
    </row>
    <row r="7" spans="2:55">
      <c r="B7" s="45" t="s">
        <v>59</v>
      </c>
      <c r="C7" s="68"/>
      <c r="D7" s="69"/>
      <c r="E7" s="69"/>
      <c r="F7" s="69"/>
      <c r="I7" s="23">
        <v>41045</v>
      </c>
      <c r="J7">
        <v>3.63</v>
      </c>
      <c r="K7">
        <v>3.66</v>
      </c>
      <c r="L7">
        <v>3.51</v>
      </c>
      <c r="M7">
        <v>3.51</v>
      </c>
      <c r="N7">
        <v>3.51</v>
      </c>
      <c r="O7">
        <v>6004400</v>
      </c>
      <c r="Q7" s="408">
        <f>'Analysis (2017)'!$Z$4</f>
        <v>4.7808627466063394</v>
      </c>
      <c r="R7" s="409">
        <f>'Analysis (2017)'!$AB$4</f>
        <v>4.7418432827078183</v>
      </c>
      <c r="S7" s="410">
        <f>'Analysis (2017)'!$AB$5</f>
        <v>4.8198822105048604</v>
      </c>
      <c r="U7" s="26">
        <v>42790</v>
      </c>
      <c r="V7" s="27">
        <v>5.5</v>
      </c>
      <c r="W7" s="27">
        <v>6.1</v>
      </c>
      <c r="X7" s="28" t="s">
        <v>143</v>
      </c>
      <c r="Y7" s="25" t="s">
        <v>144</v>
      </c>
      <c r="Z7" s="25" t="s">
        <v>145</v>
      </c>
      <c r="AB7" s="38" t="s">
        <v>180</v>
      </c>
      <c r="AC7" s="39">
        <v>41244</v>
      </c>
      <c r="AD7" s="39">
        <v>41609</v>
      </c>
      <c r="AE7" s="39">
        <v>41974</v>
      </c>
      <c r="AF7" s="39">
        <v>42339</v>
      </c>
      <c r="AG7" s="39">
        <v>42705</v>
      </c>
      <c r="AJ7" s="34" t="s">
        <v>332</v>
      </c>
      <c r="AK7" s="34" t="s">
        <v>333</v>
      </c>
      <c r="AL7" s="137" t="s">
        <v>895</v>
      </c>
      <c r="AM7" s="137" t="s">
        <v>896</v>
      </c>
      <c r="AN7" s="34" t="s">
        <v>334</v>
      </c>
      <c r="AQ7" s="34" t="s">
        <v>336</v>
      </c>
      <c r="AR7" s="34" t="s">
        <v>337</v>
      </c>
      <c r="AS7" s="34" t="s">
        <v>333</v>
      </c>
      <c r="AT7" s="34" t="s">
        <v>338</v>
      </c>
      <c r="AU7" s="137" t="s">
        <v>897</v>
      </c>
      <c r="AW7" s="137" t="s">
        <v>193</v>
      </c>
      <c r="AX7" s="137" t="s">
        <v>346</v>
      </c>
      <c r="AY7" s="137" t="s">
        <v>347</v>
      </c>
      <c r="AZ7" s="137" t="s">
        <v>348</v>
      </c>
      <c r="BA7" s="137" t="s">
        <v>350</v>
      </c>
      <c r="BB7" s="137" t="s">
        <v>351</v>
      </c>
      <c r="BC7" s="137" t="s">
        <v>258</v>
      </c>
    </row>
    <row r="8" spans="2:55" ht="22.5">
      <c r="B8" s="55" t="s">
        <v>2</v>
      </c>
      <c r="C8" s="61">
        <v>1261</v>
      </c>
      <c r="D8" s="61">
        <v>1282</v>
      </c>
      <c r="E8" s="61">
        <v>1719</v>
      </c>
      <c r="F8" s="60">
        <v>1610</v>
      </c>
      <c r="I8" s="23">
        <v>41046</v>
      </c>
      <c r="J8">
        <v>3.53</v>
      </c>
      <c r="K8">
        <v>3.64</v>
      </c>
      <c r="L8">
        <v>3.52</v>
      </c>
      <c r="M8">
        <v>3.6</v>
      </c>
      <c r="N8">
        <v>3.6</v>
      </c>
      <c r="O8">
        <v>4571800</v>
      </c>
      <c r="Q8" s="42">
        <f>Q7</f>
        <v>4.7808627466063394</v>
      </c>
      <c r="R8" s="42">
        <f>R7</f>
        <v>4.7418432827078183</v>
      </c>
      <c r="S8" s="42">
        <f>S7</f>
        <v>4.8198822105048604</v>
      </c>
      <c r="U8" s="26">
        <v>42790</v>
      </c>
      <c r="V8" s="27">
        <v>5.5</v>
      </c>
      <c r="W8" s="27">
        <v>5.0999999999999996</v>
      </c>
      <c r="X8" s="29" t="s">
        <v>146</v>
      </c>
      <c r="Y8" s="25" t="s">
        <v>147</v>
      </c>
      <c r="Z8" s="25" t="s">
        <v>148</v>
      </c>
      <c r="AB8" s="40" t="s">
        <v>181</v>
      </c>
      <c r="AC8" s="41">
        <v>0.09</v>
      </c>
      <c r="AD8" s="41">
        <v>0.09</v>
      </c>
      <c r="AE8" s="41">
        <v>7.0000000000000007E-2</v>
      </c>
      <c r="AF8" s="41">
        <v>0.06</v>
      </c>
      <c r="AG8" s="41">
        <v>7.0000000000000007E-2</v>
      </c>
      <c r="AI8" s="34">
        <v>2004</v>
      </c>
      <c r="AJ8" s="33">
        <v>6.7834377226082834E-2</v>
      </c>
      <c r="AK8" s="33">
        <v>0.10111223458038537</v>
      </c>
      <c r="AL8" s="33">
        <v>3.7857428496944401E-2</v>
      </c>
      <c r="AM8" s="33">
        <v>2.36445533735395E-2</v>
      </c>
      <c r="AN8" s="33">
        <v>4.4481988213057697E-2</v>
      </c>
      <c r="AP8" s="34">
        <v>2004</v>
      </c>
      <c r="AQ8" s="130">
        <v>15703406</v>
      </c>
      <c r="AR8" s="130">
        <v>13945696</v>
      </c>
      <c r="AS8" s="130">
        <v>632807</v>
      </c>
      <c r="AT8" s="130">
        <v>9520306</v>
      </c>
      <c r="AU8" s="130">
        <v>29651400000</v>
      </c>
      <c r="AW8" s="139">
        <v>2010</v>
      </c>
      <c r="AX8" s="129">
        <v>14.6</v>
      </c>
      <c r="AY8" s="129">
        <v>5.3</v>
      </c>
      <c r="AZ8" s="140">
        <f>SUM(AX8:AY8)</f>
        <v>19.899999999999999</v>
      </c>
      <c r="BA8" s="138">
        <v>81</v>
      </c>
      <c r="BB8" s="141">
        <v>0.93</v>
      </c>
      <c r="BC8" s="20">
        <v>5068</v>
      </c>
    </row>
    <row r="9" spans="2:55" ht="22.5">
      <c r="B9" s="55" t="s">
        <v>3</v>
      </c>
      <c r="C9" s="61">
        <v>3554</v>
      </c>
      <c r="D9" s="61">
        <v>2780</v>
      </c>
      <c r="E9" s="61">
        <v>3439</v>
      </c>
      <c r="F9" s="60">
        <v>3844</v>
      </c>
      <c r="I9" s="23">
        <v>41047</v>
      </c>
      <c r="J9">
        <v>3.55</v>
      </c>
      <c r="K9">
        <v>3.57</v>
      </c>
      <c r="L9">
        <v>3.52</v>
      </c>
      <c r="M9">
        <v>3.57</v>
      </c>
      <c r="N9">
        <v>3.57</v>
      </c>
      <c r="O9">
        <v>3356600</v>
      </c>
      <c r="Q9" s="42">
        <f t="shared" ref="Q9:Q72" si="0">Q8</f>
        <v>4.7808627466063394</v>
      </c>
      <c r="R9" s="42">
        <f t="shared" ref="R9:R72" si="1">R8</f>
        <v>4.7418432827078183</v>
      </c>
      <c r="S9" s="42">
        <f t="shared" ref="S9:S72" si="2">S8</f>
        <v>4.8198822105048604</v>
      </c>
      <c r="U9" s="26">
        <v>42790</v>
      </c>
      <c r="V9" s="27">
        <v>5.5</v>
      </c>
      <c r="W9" s="27">
        <v>5.66</v>
      </c>
      <c r="X9" s="28" t="s">
        <v>149</v>
      </c>
      <c r="Y9" s="25" t="s">
        <v>147</v>
      </c>
      <c r="Z9" s="25" t="s">
        <v>150</v>
      </c>
      <c r="AB9" s="40" t="s">
        <v>182</v>
      </c>
      <c r="AC9" s="41">
        <v>2.42</v>
      </c>
      <c r="AD9" s="41">
        <v>2.12</v>
      </c>
      <c r="AE9" s="41">
        <v>1.7</v>
      </c>
      <c r="AF9" s="41">
        <v>1.44</v>
      </c>
      <c r="AG9" s="41">
        <v>1.59</v>
      </c>
      <c r="AI9" s="34">
        <v>2005</v>
      </c>
      <c r="AJ9" s="33">
        <v>5.3321391389979454E-2</v>
      </c>
      <c r="AK9" s="33">
        <v>0.11395775941230496</v>
      </c>
      <c r="AL9" s="33">
        <v>3.3452160633487701E-2</v>
      </c>
      <c r="AM9" s="33">
        <v>3.0960889368031302E-2</v>
      </c>
      <c r="AN9" s="33">
        <v>3.8300447798508198E-2</v>
      </c>
      <c r="AP9" s="34">
        <v>2005</v>
      </c>
      <c r="AQ9" s="130">
        <v>16431055</v>
      </c>
      <c r="AR9" s="130">
        <v>14657396</v>
      </c>
      <c r="AS9" s="130">
        <v>432570</v>
      </c>
      <c r="AT9" s="130">
        <v>9634506</v>
      </c>
      <c r="AU9" s="130">
        <v>31954100000</v>
      </c>
      <c r="AW9" s="85">
        <v>2011</v>
      </c>
      <c r="AX9" s="129">
        <v>14.8</v>
      </c>
      <c r="AY9" s="129">
        <v>5.4</v>
      </c>
      <c r="AZ9" s="140">
        <f t="shared" ref="AZ9:AZ14" si="3">SUM(AX9:AY9)</f>
        <v>20.200000000000003</v>
      </c>
      <c r="BA9" s="138">
        <v>82</v>
      </c>
      <c r="BB9" s="141">
        <v>0.94</v>
      </c>
      <c r="BC9" s="20">
        <v>5418</v>
      </c>
    </row>
    <row r="10" spans="2:55" ht="15.75" thickBot="1">
      <c r="B10" s="18" t="s">
        <v>4</v>
      </c>
      <c r="C10" s="18"/>
      <c r="D10" s="18"/>
      <c r="E10" s="18"/>
      <c r="F10" s="18"/>
      <c r="I10" s="23">
        <v>41050</v>
      </c>
      <c r="J10">
        <v>3.57</v>
      </c>
      <c r="K10">
        <v>3.58</v>
      </c>
      <c r="L10">
        <v>3.54</v>
      </c>
      <c r="M10">
        <v>3.55</v>
      </c>
      <c r="N10">
        <v>3.55</v>
      </c>
      <c r="O10">
        <v>1275500</v>
      </c>
      <c r="Q10" s="42">
        <f t="shared" si="0"/>
        <v>4.7808627466063394</v>
      </c>
      <c r="R10" s="42">
        <f t="shared" si="1"/>
        <v>4.7418432827078183</v>
      </c>
      <c r="S10" s="42">
        <f t="shared" si="2"/>
        <v>4.8198822105048604</v>
      </c>
      <c r="U10" s="26">
        <v>42790</v>
      </c>
      <c r="V10" s="27">
        <v>5.5</v>
      </c>
      <c r="W10" s="27">
        <v>5.0999999999999996</v>
      </c>
      <c r="X10" s="29" t="s">
        <v>146</v>
      </c>
      <c r="Y10" s="25" t="s">
        <v>147</v>
      </c>
      <c r="Z10" s="25" t="s">
        <v>151</v>
      </c>
      <c r="AB10" s="479" t="s">
        <v>183</v>
      </c>
      <c r="AC10" s="479"/>
      <c r="AD10" s="479"/>
      <c r="AE10" s="479"/>
      <c r="AF10" s="479"/>
      <c r="AG10" s="479"/>
      <c r="AI10" s="34">
        <v>2006</v>
      </c>
      <c r="AJ10" s="33">
        <v>5.5848470750989636E-2</v>
      </c>
      <c r="AK10" s="33">
        <v>0.12719479020690699</v>
      </c>
      <c r="AL10" s="33">
        <v>2.6666258261219999E-2</v>
      </c>
      <c r="AM10" s="33">
        <v>2.4559996511129199E-2</v>
      </c>
      <c r="AN10" s="33">
        <v>4.3056477207287294E-2</v>
      </c>
      <c r="AP10" s="34">
        <v>2006</v>
      </c>
      <c r="AQ10" s="130">
        <v>17546863</v>
      </c>
      <c r="AR10" s="130">
        <v>15505995</v>
      </c>
      <c r="AS10" s="130">
        <v>532914</v>
      </c>
      <c r="AT10" s="130">
        <v>9656251</v>
      </c>
      <c r="AU10" s="130">
        <v>36271700000</v>
      </c>
      <c r="AW10" s="85">
        <v>2012</v>
      </c>
      <c r="AX10" s="129">
        <v>14.9</v>
      </c>
      <c r="AY10" s="129">
        <v>5.6</v>
      </c>
      <c r="AZ10" s="140">
        <f t="shared" si="3"/>
        <v>20.5</v>
      </c>
      <c r="BA10" s="138">
        <v>84</v>
      </c>
      <c r="BB10" s="141">
        <v>0.95</v>
      </c>
      <c r="BC10" s="20">
        <v>5490</v>
      </c>
    </row>
    <row r="11" spans="2:55" ht="15.75" thickTop="1">
      <c r="B11" s="51" t="s">
        <v>5</v>
      </c>
      <c r="C11" s="54">
        <v>4815</v>
      </c>
      <c r="D11" s="54">
        <v>4063</v>
      </c>
      <c r="E11" s="54">
        <v>5158</v>
      </c>
      <c r="F11" s="53">
        <v>5455</v>
      </c>
      <c r="I11" s="23">
        <v>41051</v>
      </c>
      <c r="J11">
        <v>3.58</v>
      </c>
      <c r="K11">
        <v>3.63</v>
      </c>
      <c r="L11">
        <v>3.55</v>
      </c>
      <c r="M11">
        <v>3.62</v>
      </c>
      <c r="N11">
        <v>3.62</v>
      </c>
      <c r="O11">
        <v>2525000</v>
      </c>
      <c r="Q11" s="42">
        <f t="shared" si="0"/>
        <v>4.7808627466063394</v>
      </c>
      <c r="R11" s="42">
        <f t="shared" si="1"/>
        <v>4.7418432827078183</v>
      </c>
      <c r="S11" s="42">
        <f t="shared" si="2"/>
        <v>4.8198822105048604</v>
      </c>
      <c r="U11" s="26">
        <v>42761</v>
      </c>
      <c r="V11" s="27">
        <v>4.97</v>
      </c>
      <c r="W11" s="27">
        <v>5.66</v>
      </c>
      <c r="X11" s="28" t="s">
        <v>152</v>
      </c>
      <c r="Y11" s="25" t="s">
        <v>144</v>
      </c>
      <c r="Z11" s="25" t="s">
        <v>150</v>
      </c>
      <c r="AI11" s="34">
        <v>2007</v>
      </c>
      <c r="AJ11" s="33">
        <v>9.4276650994082167E-2</v>
      </c>
      <c r="AK11" s="33">
        <v>0.14231388035688355</v>
      </c>
      <c r="AL11" s="33">
        <v>1.77857023965289E-2</v>
      </c>
      <c r="AM11" s="33">
        <v>2.35670822982289E-2</v>
      </c>
      <c r="AN11" s="33">
        <v>4.2280596750209204E-2</v>
      </c>
      <c r="AP11" s="34">
        <v>2007</v>
      </c>
      <c r="AQ11" s="130">
        <v>20972822</v>
      </c>
      <c r="AR11" s="130">
        <v>17724628</v>
      </c>
      <c r="AS11" s="130">
        <v>789783</v>
      </c>
      <c r="AT11" s="130">
        <v>10492692</v>
      </c>
      <c r="AU11" s="130">
        <v>46070000000</v>
      </c>
      <c r="AW11" s="85">
        <v>2013</v>
      </c>
      <c r="AX11" s="129">
        <v>14.3</v>
      </c>
      <c r="AY11" s="129">
        <v>5.3</v>
      </c>
      <c r="AZ11" s="140">
        <f t="shared" si="3"/>
        <v>19.600000000000001</v>
      </c>
      <c r="BA11" s="138">
        <v>89</v>
      </c>
      <c r="BB11" s="141">
        <v>0.9</v>
      </c>
      <c r="BC11" s="20">
        <v>5684</v>
      </c>
    </row>
    <row r="12" spans="2:55" ht="24.75">
      <c r="B12" s="51" t="s">
        <v>6</v>
      </c>
      <c r="C12" s="51">
        <v>384</v>
      </c>
      <c r="D12" s="51">
        <v>642</v>
      </c>
      <c r="E12" s="51">
        <v>947</v>
      </c>
      <c r="F12" s="52">
        <v>300</v>
      </c>
      <c r="I12" s="23">
        <v>41052</v>
      </c>
      <c r="J12">
        <v>3.59</v>
      </c>
      <c r="K12">
        <v>3.6</v>
      </c>
      <c r="L12">
        <v>3.52</v>
      </c>
      <c r="M12">
        <v>3.54</v>
      </c>
      <c r="N12">
        <v>3.54</v>
      </c>
      <c r="O12">
        <v>3235300</v>
      </c>
      <c r="Q12" s="42">
        <f t="shared" si="0"/>
        <v>4.7808627466063394</v>
      </c>
      <c r="R12" s="42">
        <f t="shared" si="1"/>
        <v>4.7418432827078183</v>
      </c>
      <c r="S12" s="42">
        <f t="shared" si="2"/>
        <v>4.8198822105048604</v>
      </c>
      <c r="U12" s="26">
        <v>42747</v>
      </c>
      <c r="V12" s="27">
        <v>4.8499999999999996</v>
      </c>
      <c r="W12" s="27">
        <v>4.8</v>
      </c>
      <c r="X12" s="29" t="s">
        <v>153</v>
      </c>
      <c r="Y12" s="25" t="s">
        <v>147</v>
      </c>
      <c r="Z12" s="25" t="s">
        <v>154</v>
      </c>
      <c r="AI12" s="34">
        <v>2008</v>
      </c>
      <c r="AJ12" s="33">
        <v>3.319594255740526E-2</v>
      </c>
      <c r="AK12" s="33">
        <v>9.6542893725992507E-2</v>
      </c>
      <c r="AL12" s="33">
        <v>-2.9162145869395303E-3</v>
      </c>
      <c r="AM12" s="33">
        <v>-4.7254031742349403E-3</v>
      </c>
      <c r="AN12" s="33">
        <v>1.8185518005333599E-2</v>
      </c>
      <c r="AP12" s="34">
        <v>2008</v>
      </c>
      <c r="AQ12" s="130">
        <v>22052488</v>
      </c>
      <c r="AR12" s="130">
        <v>19140693</v>
      </c>
      <c r="AS12" s="130">
        <v>949864</v>
      </c>
      <c r="AT12" s="130">
        <v>11003492</v>
      </c>
      <c r="AU12" s="130">
        <v>49561200000</v>
      </c>
      <c r="AW12" s="85">
        <v>2014</v>
      </c>
      <c r="AX12" s="129">
        <v>13.1</v>
      </c>
      <c r="AY12" s="129">
        <v>5</v>
      </c>
      <c r="AZ12" s="140">
        <f t="shared" si="3"/>
        <v>18.100000000000001</v>
      </c>
      <c r="BA12" s="138">
        <v>80</v>
      </c>
      <c r="BB12" s="141">
        <v>0.91</v>
      </c>
      <c r="BC12" s="20">
        <v>5362</v>
      </c>
    </row>
    <row r="13" spans="2:55">
      <c r="B13" s="55" t="s">
        <v>7</v>
      </c>
      <c r="C13" s="55">
        <v>32</v>
      </c>
      <c r="D13" s="55">
        <v>27</v>
      </c>
      <c r="E13" s="55">
        <v>33</v>
      </c>
      <c r="F13" s="56">
        <v>30</v>
      </c>
      <c r="I13" s="23">
        <v>41053</v>
      </c>
      <c r="J13">
        <v>3.54</v>
      </c>
      <c r="K13">
        <v>3.58</v>
      </c>
      <c r="L13">
        <v>3.54</v>
      </c>
      <c r="M13">
        <v>3.58</v>
      </c>
      <c r="N13">
        <v>3.58</v>
      </c>
      <c r="O13">
        <v>1747200</v>
      </c>
      <c r="Q13" s="42">
        <f t="shared" si="0"/>
        <v>4.7808627466063394</v>
      </c>
      <c r="R13" s="42">
        <f t="shared" si="1"/>
        <v>4.7418432827078183</v>
      </c>
      <c r="S13" s="42">
        <f t="shared" si="2"/>
        <v>4.8198822105048604</v>
      </c>
      <c r="U13" s="26">
        <v>42739</v>
      </c>
      <c r="V13" s="27">
        <v>4.58</v>
      </c>
      <c r="W13" s="27">
        <v>5</v>
      </c>
      <c r="X13" s="28" t="s">
        <v>155</v>
      </c>
      <c r="Y13" s="25" t="s">
        <v>144</v>
      </c>
      <c r="Z13" s="25" t="s">
        <v>148</v>
      </c>
      <c r="AI13" s="34">
        <v>2009</v>
      </c>
      <c r="AJ13" s="33">
        <v>-2.5258256909611275E-2</v>
      </c>
      <c r="AK13" s="33">
        <v>9.399813171415318E-2</v>
      </c>
      <c r="AL13" s="33">
        <v>-2.7755295741680799E-2</v>
      </c>
      <c r="AM13" s="33">
        <v>-4.1877594383224005E-2</v>
      </c>
      <c r="AN13" s="33">
        <v>-1.7340503806791901E-2</v>
      </c>
      <c r="AP13" s="34">
        <v>2009</v>
      </c>
      <c r="AQ13" s="130">
        <v>23646191</v>
      </c>
      <c r="AR13" s="130">
        <v>20929002</v>
      </c>
      <c r="AS13" s="130">
        <v>1019756</v>
      </c>
      <c r="AT13" s="130">
        <v>12733082</v>
      </c>
      <c r="AU13" s="130">
        <v>53367700000</v>
      </c>
      <c r="AW13" s="85">
        <v>2015</v>
      </c>
      <c r="AX13" s="129">
        <v>13.7</v>
      </c>
      <c r="AY13" s="129">
        <v>5.7</v>
      </c>
      <c r="AZ13" s="140">
        <f t="shared" si="3"/>
        <v>19.399999999999999</v>
      </c>
      <c r="BA13" s="138">
        <v>88</v>
      </c>
      <c r="BB13" s="141">
        <v>0.9</v>
      </c>
      <c r="BC13" s="20">
        <v>5577</v>
      </c>
    </row>
    <row r="14" spans="2:55" ht="24.75">
      <c r="B14" s="55" t="s">
        <v>8</v>
      </c>
      <c r="C14" s="55">
        <v>23</v>
      </c>
      <c r="D14" s="55">
        <v>23</v>
      </c>
      <c r="E14" s="55">
        <v>23</v>
      </c>
      <c r="F14" s="56">
        <v>23</v>
      </c>
      <c r="I14" s="23">
        <v>41054</v>
      </c>
      <c r="J14">
        <v>3.59</v>
      </c>
      <c r="K14">
        <v>3.62</v>
      </c>
      <c r="L14">
        <v>3.56</v>
      </c>
      <c r="M14">
        <v>3.6</v>
      </c>
      <c r="N14">
        <v>3.6</v>
      </c>
      <c r="O14">
        <v>1072900</v>
      </c>
      <c r="Q14" s="42">
        <f t="shared" si="0"/>
        <v>4.7808627466063394</v>
      </c>
      <c r="R14" s="42">
        <f t="shared" si="1"/>
        <v>4.7418432827078183</v>
      </c>
      <c r="S14" s="42">
        <f t="shared" si="2"/>
        <v>4.8198822105048604</v>
      </c>
      <c r="U14" s="26">
        <v>42706</v>
      </c>
      <c r="V14" s="27">
        <v>4.75</v>
      </c>
      <c r="W14" s="27">
        <v>5.6</v>
      </c>
      <c r="X14" s="28" t="s">
        <v>156</v>
      </c>
      <c r="Y14" s="25" t="s">
        <v>144</v>
      </c>
      <c r="Z14" s="25" t="s">
        <v>157</v>
      </c>
      <c r="AI14" s="34">
        <v>2010</v>
      </c>
      <c r="AJ14" s="33">
        <v>6.9809567725021685E-2</v>
      </c>
      <c r="AK14" s="33">
        <v>0.10636140463229651</v>
      </c>
      <c r="AL14" s="33">
        <v>2.5319206161631497E-2</v>
      </c>
      <c r="AM14" s="33">
        <v>1.6945471397559798E-2</v>
      </c>
      <c r="AN14" s="33">
        <v>4.3114722555272197E-2</v>
      </c>
      <c r="AP14" s="34">
        <v>2010</v>
      </c>
      <c r="AQ14" s="130">
        <v>24577196</v>
      </c>
      <c r="AR14" s="130">
        <v>21887182</v>
      </c>
      <c r="AS14" s="130">
        <v>1130261</v>
      </c>
      <c r="AT14" s="130">
        <v>13042004</v>
      </c>
      <c r="AU14" s="130">
        <v>56492500000</v>
      </c>
      <c r="AW14" s="85">
        <v>2016</v>
      </c>
      <c r="AX14" s="129">
        <f>10.9/0.75</f>
        <v>14.533333333333333</v>
      </c>
      <c r="AY14" s="129">
        <f>4.4/0.75</f>
        <v>5.8666666666666671</v>
      </c>
      <c r="AZ14" s="140">
        <f t="shared" si="3"/>
        <v>20.399999999999999</v>
      </c>
      <c r="BA14" s="138">
        <v>93</v>
      </c>
      <c r="BB14" s="141">
        <v>0.91</v>
      </c>
      <c r="BC14">
        <f>4116/0.75</f>
        <v>5488</v>
      </c>
    </row>
    <row r="15" spans="2:55">
      <c r="B15" s="55" t="s">
        <v>9</v>
      </c>
      <c r="C15" s="55">
        <v>33</v>
      </c>
      <c r="D15" s="55">
        <v>51</v>
      </c>
      <c r="E15" s="55">
        <v>64</v>
      </c>
      <c r="F15" s="56">
        <v>45</v>
      </c>
      <c r="I15" s="23">
        <v>41057</v>
      </c>
      <c r="J15">
        <v>3.62</v>
      </c>
      <c r="K15">
        <v>3.66</v>
      </c>
      <c r="L15">
        <v>3.59</v>
      </c>
      <c r="M15">
        <v>3.64</v>
      </c>
      <c r="N15">
        <v>3.64</v>
      </c>
      <c r="O15">
        <v>657800</v>
      </c>
      <c r="Q15" s="42">
        <f t="shared" si="0"/>
        <v>4.7808627466063394</v>
      </c>
      <c r="R15" s="42">
        <f t="shared" si="1"/>
        <v>4.7418432827078183</v>
      </c>
      <c r="S15" s="42">
        <f t="shared" si="2"/>
        <v>4.8198822105048604</v>
      </c>
      <c r="U15" s="26">
        <v>42699</v>
      </c>
      <c r="V15" s="27">
        <v>4.72</v>
      </c>
      <c r="W15" s="27">
        <v>4.5999999999999996</v>
      </c>
      <c r="X15" s="29" t="s">
        <v>158</v>
      </c>
      <c r="Y15" s="25" t="s">
        <v>147</v>
      </c>
      <c r="Z15" s="25" t="s">
        <v>148</v>
      </c>
      <c r="AF15" s="136">
        <v>4.4481988213057697E-2</v>
      </c>
      <c r="AG15">
        <v>100</v>
      </c>
      <c r="AI15" s="34">
        <v>2011</v>
      </c>
      <c r="AJ15" s="33">
        <v>5.2937911019022864E-2</v>
      </c>
      <c r="AK15" s="33">
        <v>9.5364430080555854E-2</v>
      </c>
      <c r="AL15" s="33">
        <v>1.6014546724713901E-2</v>
      </c>
      <c r="AM15" s="33">
        <v>1.4526239700938699E-2</v>
      </c>
      <c r="AN15" s="33">
        <v>3.1808818333667499E-2</v>
      </c>
      <c r="AP15" s="34">
        <v>2011</v>
      </c>
      <c r="AQ15" s="130">
        <v>24714324</v>
      </c>
      <c r="AR15" s="130">
        <v>21979178</v>
      </c>
      <c r="AS15" s="130">
        <v>1250536</v>
      </c>
      <c r="AT15" s="130">
        <v>13372647</v>
      </c>
      <c r="AU15" s="130">
        <v>58315900000</v>
      </c>
      <c r="AW15" s="85">
        <v>2020</v>
      </c>
      <c r="AX15" s="129"/>
      <c r="AY15" s="129"/>
      <c r="AZ15" s="140">
        <v>30</v>
      </c>
      <c r="BA15" s="138"/>
      <c r="BB15" s="141"/>
    </row>
    <row r="16" spans="2:55">
      <c r="B16" s="51" t="s">
        <v>10</v>
      </c>
      <c r="C16" s="51">
        <v>88</v>
      </c>
      <c r="D16" s="51">
        <v>100</v>
      </c>
      <c r="E16" s="51">
        <v>120</v>
      </c>
      <c r="F16" s="52">
        <v>98</v>
      </c>
      <c r="I16" s="23">
        <v>41058</v>
      </c>
      <c r="J16">
        <v>3.64</v>
      </c>
      <c r="K16">
        <v>3.75</v>
      </c>
      <c r="L16">
        <v>3.62</v>
      </c>
      <c r="M16">
        <v>3.75</v>
      </c>
      <c r="N16">
        <v>3.75</v>
      </c>
      <c r="O16">
        <v>1551500</v>
      </c>
      <c r="Q16" s="42">
        <f t="shared" si="0"/>
        <v>4.7808627466063394</v>
      </c>
      <c r="R16" s="42">
        <f t="shared" si="1"/>
        <v>4.7418432827078183</v>
      </c>
      <c r="S16" s="42">
        <f t="shared" si="2"/>
        <v>4.8198822105048604</v>
      </c>
      <c r="U16" s="26">
        <v>42699</v>
      </c>
      <c r="V16" s="27">
        <v>4.72</v>
      </c>
      <c r="W16" s="27">
        <v>5.35</v>
      </c>
      <c r="X16" s="28" t="s">
        <v>159</v>
      </c>
      <c r="Y16" s="25" t="s">
        <v>144</v>
      </c>
      <c r="Z16" s="25" t="s">
        <v>160</v>
      </c>
      <c r="AF16" s="136">
        <v>3.8300447798508198E-2</v>
      </c>
      <c r="AI16" s="34">
        <v>2012</v>
      </c>
      <c r="AJ16" s="33">
        <v>5.4743854626849497E-2</v>
      </c>
      <c r="AK16" s="33">
        <v>7.8562621102693977E-2</v>
      </c>
      <c r="AL16" s="33">
        <v>2.22403085385714E-2</v>
      </c>
      <c r="AM16" s="33">
        <v>1.4813298290309499E-2</v>
      </c>
      <c r="AN16" s="33">
        <v>2.5080792529231403E-2</v>
      </c>
      <c r="AP16" s="34">
        <v>2012</v>
      </c>
      <c r="AQ16" s="130">
        <v>25032708</v>
      </c>
      <c r="AR16" s="130">
        <v>22778387</v>
      </c>
      <c r="AS16" s="130">
        <v>1583318</v>
      </c>
      <c r="AT16" s="130">
        <v>13014268</v>
      </c>
      <c r="AU16" s="130">
        <v>60556700000</v>
      </c>
      <c r="AW16" s="85"/>
      <c r="AX16" s="129"/>
      <c r="AY16" s="129"/>
      <c r="AZ16" s="140"/>
      <c r="BA16" s="138"/>
      <c r="BB16" s="141"/>
    </row>
    <row r="17" spans="2:51">
      <c r="B17" s="51" t="s">
        <v>11</v>
      </c>
      <c r="C17" s="51">
        <v>100</v>
      </c>
      <c r="D17" s="51">
        <v>117</v>
      </c>
      <c r="E17" s="51">
        <v>242</v>
      </c>
      <c r="F17" s="52">
        <v>234</v>
      </c>
      <c r="I17" s="23">
        <v>41059</v>
      </c>
      <c r="J17">
        <v>3.76</v>
      </c>
      <c r="K17">
        <v>3.85</v>
      </c>
      <c r="L17">
        <v>3.72</v>
      </c>
      <c r="M17">
        <v>3.84</v>
      </c>
      <c r="N17">
        <v>3.84</v>
      </c>
      <c r="O17">
        <v>4808300</v>
      </c>
      <c r="Q17" s="42">
        <f t="shared" si="0"/>
        <v>4.7808627466063394</v>
      </c>
      <c r="R17" s="42">
        <f t="shared" si="1"/>
        <v>4.7418432827078183</v>
      </c>
      <c r="S17" s="42">
        <f t="shared" si="2"/>
        <v>4.8198822105048604</v>
      </c>
      <c r="AF17" s="136">
        <v>4.3056477207287294E-2</v>
      </c>
      <c r="AI17" s="34">
        <v>2013</v>
      </c>
      <c r="AJ17" s="33">
        <v>4.6929191860286747E-2</v>
      </c>
      <c r="AK17" s="33">
        <v>7.757635146170315E-2</v>
      </c>
      <c r="AL17" s="33">
        <v>1.6773315299245299E-2</v>
      </c>
      <c r="AM17" s="33">
        <v>2.0523885084233102E-2</v>
      </c>
      <c r="AN17" s="33">
        <v>2.61486283287935E-2</v>
      </c>
      <c r="AP17" s="34">
        <v>2013</v>
      </c>
      <c r="AQ17" s="130">
        <v>25715460</v>
      </c>
      <c r="AR17" s="130">
        <v>23328292</v>
      </c>
      <c r="AS17" s="130">
        <v>1791423</v>
      </c>
      <c r="AT17" s="130">
        <v>13178774</v>
      </c>
      <c r="AU17" s="130">
        <v>65443300000</v>
      </c>
      <c r="AW17" s="84"/>
    </row>
    <row r="18" spans="2:51">
      <c r="B18" s="51" t="s">
        <v>12</v>
      </c>
      <c r="C18" s="51">
        <v>30</v>
      </c>
      <c r="D18" s="51">
        <v>59</v>
      </c>
      <c r="E18" s="54">
        <v>2074</v>
      </c>
      <c r="F18" s="52">
        <v>42</v>
      </c>
      <c r="I18" s="23">
        <v>41060</v>
      </c>
      <c r="J18">
        <v>3.76</v>
      </c>
      <c r="K18">
        <v>3.78</v>
      </c>
      <c r="L18">
        <v>3.69</v>
      </c>
      <c r="M18">
        <v>3.69</v>
      </c>
      <c r="N18">
        <v>3.69</v>
      </c>
      <c r="O18">
        <v>8092700</v>
      </c>
      <c r="Q18" s="42">
        <f t="shared" si="0"/>
        <v>4.7808627466063394</v>
      </c>
      <c r="R18" s="42">
        <f t="shared" si="1"/>
        <v>4.7418432827078183</v>
      </c>
      <c r="S18" s="42">
        <f t="shared" si="2"/>
        <v>4.8198822105048604</v>
      </c>
      <c r="U18" t="s">
        <v>178</v>
      </c>
      <c r="X18" s="37">
        <v>11.31</v>
      </c>
      <c r="AF18" s="136">
        <v>4.2280596750209204E-2</v>
      </c>
      <c r="AI18" s="34">
        <v>2014</v>
      </c>
      <c r="AJ18" s="33">
        <v>6.0121665200820899E-2</v>
      </c>
      <c r="AK18" s="33">
        <v>7.2976659593816176E-2</v>
      </c>
      <c r="AL18" s="33">
        <v>2.5691935941892702E-2</v>
      </c>
      <c r="AM18" s="33">
        <v>3.0542510117523798E-2</v>
      </c>
      <c r="AN18" s="33">
        <v>2.8557543853620002E-2</v>
      </c>
      <c r="AP18" s="34">
        <v>2014</v>
      </c>
      <c r="AQ18" s="130">
        <v>27437315</v>
      </c>
      <c r="AR18" s="130">
        <v>24808382</v>
      </c>
      <c r="AS18" s="130">
        <v>1613355</v>
      </c>
      <c r="AT18" s="130">
        <v>13932967</v>
      </c>
      <c r="AU18" s="130">
        <v>71998800000</v>
      </c>
      <c r="AW18" t="s">
        <v>353</v>
      </c>
      <c r="AY18" s="20">
        <v>10380</v>
      </c>
    </row>
    <row r="19" spans="2:51">
      <c r="B19" s="7" t="s">
        <v>13</v>
      </c>
      <c r="C19" s="10">
        <v>5417</v>
      </c>
      <c r="D19" s="10">
        <v>4980</v>
      </c>
      <c r="E19" s="10">
        <v>8541</v>
      </c>
      <c r="F19" s="9">
        <v>6129</v>
      </c>
      <c r="G19" s="20"/>
      <c r="H19" s="20"/>
      <c r="I19" s="23">
        <v>41061</v>
      </c>
      <c r="J19">
        <v>3.69</v>
      </c>
      <c r="K19">
        <v>3.72</v>
      </c>
      <c r="L19">
        <v>3.65</v>
      </c>
      <c r="M19">
        <v>3.69</v>
      </c>
      <c r="N19">
        <v>3.69</v>
      </c>
      <c r="O19">
        <v>5215600</v>
      </c>
      <c r="Q19" s="42">
        <f t="shared" si="0"/>
        <v>4.7808627466063394</v>
      </c>
      <c r="R19" s="42">
        <f t="shared" si="1"/>
        <v>4.7418432827078183</v>
      </c>
      <c r="S19" s="42">
        <f t="shared" si="2"/>
        <v>4.8198822105048604</v>
      </c>
      <c r="AF19" s="136">
        <v>1.8185518005333599E-2</v>
      </c>
      <c r="AI19" s="34">
        <v>2015</v>
      </c>
      <c r="AJ19" s="33">
        <v>4.9687852160146095E-2</v>
      </c>
      <c r="AK19" s="33">
        <v>6.9183364228735222E-2</v>
      </c>
      <c r="AL19" s="33">
        <v>2.8615870252723701E-2</v>
      </c>
      <c r="AM19" s="33">
        <v>2.34593951714504E-2</v>
      </c>
      <c r="AN19" s="33">
        <v>2.85694552780167E-2</v>
      </c>
      <c r="AP19" s="34">
        <v>2015</v>
      </c>
      <c r="AQ19" s="130">
        <v>25721251</v>
      </c>
      <c r="AR19" s="130">
        <v>23361016</v>
      </c>
      <c r="AS19" s="130">
        <v>1677163</v>
      </c>
      <c r="AT19" s="130">
        <v>12930754</v>
      </c>
      <c r="AU19" s="130">
        <v>69119600000</v>
      </c>
      <c r="AW19" t="s">
        <v>354</v>
      </c>
    </row>
    <row r="20" spans="2:51" ht="24.75">
      <c r="B20" s="51" t="s">
        <v>14</v>
      </c>
      <c r="C20" s="51">
        <v>595</v>
      </c>
      <c r="D20" s="51">
        <v>598</v>
      </c>
      <c r="E20" s="51">
        <v>830</v>
      </c>
      <c r="F20" s="52">
        <v>771</v>
      </c>
      <c r="I20" s="23">
        <v>41064</v>
      </c>
      <c r="J20">
        <v>3.65</v>
      </c>
      <c r="K20">
        <v>3.76</v>
      </c>
      <c r="L20">
        <v>3.54</v>
      </c>
      <c r="M20">
        <v>3.54</v>
      </c>
      <c r="N20">
        <v>3.54</v>
      </c>
      <c r="O20">
        <v>4794700</v>
      </c>
      <c r="Q20" s="42">
        <f t="shared" si="0"/>
        <v>4.7808627466063394</v>
      </c>
      <c r="R20" s="42">
        <f t="shared" si="1"/>
        <v>4.7418432827078183</v>
      </c>
      <c r="S20" s="42">
        <f t="shared" si="2"/>
        <v>4.8198822105048604</v>
      </c>
      <c r="U20" s="24" t="s">
        <v>130</v>
      </c>
      <c r="V20" s="24" t="s">
        <v>138</v>
      </c>
      <c r="W20" s="24" t="s">
        <v>139</v>
      </c>
      <c r="X20" s="24" t="s">
        <v>140</v>
      </c>
      <c r="Y20" s="24" t="s">
        <v>141</v>
      </c>
      <c r="Z20" s="24" t="s">
        <v>142</v>
      </c>
      <c r="AF20" s="136">
        <v>-1.7340503806791901E-2</v>
      </c>
      <c r="AI20" s="34">
        <v>2016</v>
      </c>
      <c r="AJ20" s="33">
        <v>4.2000000000000003E-2</v>
      </c>
      <c r="AK20" s="33">
        <v>6.7000000000000004E-2</v>
      </c>
      <c r="AL20" s="33">
        <v>1.48527919319146E-2</v>
      </c>
      <c r="AM20" s="33">
        <v>1.93579094969158E-2</v>
      </c>
      <c r="AN20" s="33">
        <v>2.50572788548887E-2</v>
      </c>
      <c r="AP20" s="34">
        <v>2016</v>
      </c>
      <c r="AQ20" s="130">
        <v>26757392</v>
      </c>
      <c r="AR20" s="130">
        <v>24781902</v>
      </c>
      <c r="AS20" s="130">
        <v>2124942</v>
      </c>
      <c r="AT20" s="130">
        <v>13272961</v>
      </c>
      <c r="AU20" s="130">
        <v>82098200000</v>
      </c>
      <c r="AW20" t="s">
        <v>355</v>
      </c>
    </row>
    <row r="21" spans="2:51">
      <c r="B21" s="51" t="s">
        <v>15</v>
      </c>
      <c r="C21" s="54">
        <v>4766</v>
      </c>
      <c r="D21" s="54">
        <v>5073</v>
      </c>
      <c r="E21" s="54">
        <v>6762</v>
      </c>
      <c r="F21" s="53">
        <v>7940</v>
      </c>
      <c r="I21" s="23">
        <v>41065</v>
      </c>
      <c r="J21">
        <v>3.56</v>
      </c>
      <c r="K21">
        <v>3.58</v>
      </c>
      <c r="L21">
        <v>3.52</v>
      </c>
      <c r="M21">
        <v>3.52</v>
      </c>
      <c r="N21">
        <v>3.52</v>
      </c>
      <c r="O21">
        <v>4448200</v>
      </c>
      <c r="Q21" s="42">
        <f t="shared" si="0"/>
        <v>4.7808627466063394</v>
      </c>
      <c r="R21" s="42">
        <f t="shared" si="1"/>
        <v>4.7418432827078183</v>
      </c>
      <c r="S21" s="42">
        <f t="shared" si="2"/>
        <v>4.8198822105048604</v>
      </c>
      <c r="U21" s="26">
        <v>42900</v>
      </c>
      <c r="V21" s="27">
        <v>5.62</v>
      </c>
      <c r="W21" s="27">
        <v>5.2</v>
      </c>
      <c r="X21" s="28" t="s">
        <v>447</v>
      </c>
      <c r="Y21" s="25" t="s">
        <v>448</v>
      </c>
      <c r="Z21" s="25" t="s">
        <v>449</v>
      </c>
      <c r="AF21" s="136">
        <v>4.3114722555272197E-2</v>
      </c>
      <c r="AI21" s="422">
        <v>2017</v>
      </c>
      <c r="AJ21" s="33">
        <v>5.9017692223705211E-2</v>
      </c>
      <c r="AK21" s="33">
        <v>6.9000000000001296E-2</v>
      </c>
      <c r="AL21" s="33">
        <v>2.2733385483016701E-2</v>
      </c>
      <c r="AM21" s="33">
        <v>1.7871509848739999E-2</v>
      </c>
      <c r="AN21" s="33">
        <v>3.1515098594545196E-2</v>
      </c>
      <c r="AP21" s="422" t="s">
        <v>341</v>
      </c>
      <c r="AQ21" s="130">
        <v>25948459</v>
      </c>
      <c r="AR21" s="130">
        <v>23966645</v>
      </c>
      <c r="AS21" s="130">
        <v>2281666</v>
      </c>
      <c r="AT21" s="130">
        <v>12441713</v>
      </c>
      <c r="AU21" s="130">
        <v>82165000000</v>
      </c>
      <c r="AW21" t="s">
        <v>356</v>
      </c>
    </row>
    <row r="22" spans="2:51">
      <c r="B22" s="51" t="s">
        <v>16</v>
      </c>
      <c r="C22" s="54">
        <v>4228</v>
      </c>
      <c r="D22" s="54">
        <v>4432</v>
      </c>
      <c r="E22" s="54">
        <v>5291</v>
      </c>
      <c r="F22" s="53">
        <v>6084</v>
      </c>
      <c r="I22" s="23">
        <v>41066</v>
      </c>
      <c r="J22">
        <v>3.55</v>
      </c>
      <c r="K22">
        <v>3.58</v>
      </c>
      <c r="L22">
        <v>3.53</v>
      </c>
      <c r="M22">
        <v>3.53</v>
      </c>
      <c r="N22">
        <v>3.53</v>
      </c>
      <c r="O22">
        <v>5881400</v>
      </c>
      <c r="Q22" s="42">
        <f t="shared" si="0"/>
        <v>4.7808627466063394</v>
      </c>
      <c r="R22" s="42">
        <f t="shared" si="1"/>
        <v>4.7418432827078183</v>
      </c>
      <c r="S22" s="42">
        <f t="shared" si="2"/>
        <v>4.8198822105048604</v>
      </c>
      <c r="U22" s="26">
        <v>42885</v>
      </c>
      <c r="V22" s="27">
        <v>5.94</v>
      </c>
      <c r="W22" s="27">
        <v>5.15</v>
      </c>
      <c r="X22" s="29" t="s">
        <v>450</v>
      </c>
      <c r="Y22" s="25" t="s">
        <v>448</v>
      </c>
      <c r="Z22" s="25" t="s">
        <v>451</v>
      </c>
      <c r="AF22" s="136">
        <v>3.1808818333667499E-2</v>
      </c>
      <c r="AI22" s="422" t="s">
        <v>342</v>
      </c>
      <c r="AJ22" s="33">
        <v>5.4000000000000006E-2</v>
      </c>
      <c r="AK22" s="33">
        <v>5.0999999999999997E-2</v>
      </c>
      <c r="AL22" s="33">
        <v>2.7000000000000003E-2</v>
      </c>
      <c r="AM22" s="33"/>
      <c r="AN22" s="33">
        <v>3.1E-2</v>
      </c>
      <c r="AP22" s="422" t="s">
        <v>342</v>
      </c>
      <c r="AW22" t="s">
        <v>357</v>
      </c>
    </row>
    <row r="23" spans="2:51">
      <c r="B23" s="51" t="s">
        <v>17</v>
      </c>
      <c r="C23" s="51">
        <v>600</v>
      </c>
      <c r="D23" s="51">
        <v>685</v>
      </c>
      <c r="E23" s="51">
        <v>790</v>
      </c>
      <c r="F23" s="52">
        <v>471</v>
      </c>
      <c r="I23" s="23">
        <v>41067</v>
      </c>
      <c r="J23">
        <v>3.56</v>
      </c>
      <c r="K23">
        <v>3.59</v>
      </c>
      <c r="L23">
        <v>3.54</v>
      </c>
      <c r="M23">
        <v>3.57</v>
      </c>
      <c r="N23">
        <v>3.57</v>
      </c>
      <c r="O23">
        <v>3199000</v>
      </c>
      <c r="Q23" s="42">
        <f t="shared" si="0"/>
        <v>4.7808627466063394</v>
      </c>
      <c r="R23" s="42">
        <f t="shared" si="1"/>
        <v>4.7418432827078183</v>
      </c>
      <c r="S23" s="42">
        <f t="shared" si="2"/>
        <v>4.8198822105048604</v>
      </c>
      <c r="U23" s="26">
        <v>42885</v>
      </c>
      <c r="V23" s="27">
        <v>5.94</v>
      </c>
      <c r="W23" s="27">
        <v>6</v>
      </c>
      <c r="X23" s="28" t="s">
        <v>452</v>
      </c>
      <c r="Y23" s="25" t="s">
        <v>147</v>
      </c>
      <c r="Z23" s="25" t="s">
        <v>150</v>
      </c>
      <c r="AF23" s="136">
        <v>2.5080792529231403E-2</v>
      </c>
      <c r="AI23" s="422" t="s">
        <v>343</v>
      </c>
      <c r="AJ23" s="33">
        <v>5.0999999999999997E-2</v>
      </c>
      <c r="AK23" s="33">
        <v>5.0999999999999997E-2</v>
      </c>
      <c r="AL23" s="33">
        <v>2.5000000000000001E-2</v>
      </c>
      <c r="AM23" s="33"/>
      <c r="AN23" s="33">
        <v>0.03</v>
      </c>
      <c r="AP23" s="422" t="s">
        <v>343</v>
      </c>
      <c r="AW23" t="s">
        <v>358</v>
      </c>
    </row>
    <row r="24" spans="2:51">
      <c r="B24" s="51" t="s">
        <v>18</v>
      </c>
      <c r="C24" s="57" t="s">
        <v>79</v>
      </c>
      <c r="D24" s="54">
        <v>7426</v>
      </c>
      <c r="E24" s="54">
        <v>10475</v>
      </c>
      <c r="F24" s="53">
        <v>12159</v>
      </c>
      <c r="I24" s="23">
        <v>41068</v>
      </c>
      <c r="J24">
        <v>3.55</v>
      </c>
      <c r="K24">
        <v>3.57</v>
      </c>
      <c r="L24">
        <v>3.53</v>
      </c>
      <c r="M24">
        <v>3.54</v>
      </c>
      <c r="N24">
        <v>3.54</v>
      </c>
      <c r="O24">
        <v>1510400</v>
      </c>
      <c r="Q24" s="42">
        <f t="shared" si="0"/>
        <v>4.7808627466063394</v>
      </c>
      <c r="R24" s="42">
        <f t="shared" si="1"/>
        <v>4.7418432827078183</v>
      </c>
      <c r="S24" s="42">
        <f t="shared" si="2"/>
        <v>4.8198822105048604</v>
      </c>
      <c r="U24" s="26">
        <v>42885</v>
      </c>
      <c r="V24" s="27">
        <v>5.94</v>
      </c>
      <c r="W24" s="27">
        <v>5.2</v>
      </c>
      <c r="X24" s="29" t="s">
        <v>453</v>
      </c>
      <c r="Y24" s="25" t="s">
        <v>448</v>
      </c>
      <c r="Z24" s="25" t="s">
        <v>449</v>
      </c>
      <c r="AF24" s="136">
        <v>2.61486283287935E-2</v>
      </c>
      <c r="AI24" t="s">
        <v>344</v>
      </c>
      <c r="AJ24" s="33">
        <v>4.8000000000000001E-2</v>
      </c>
      <c r="AK24" s="33">
        <v>5.0999999999999997E-2</v>
      </c>
      <c r="AL24" s="33">
        <v>0.02</v>
      </c>
      <c r="AM24" s="33"/>
      <c r="AN24" s="33">
        <v>2.8999999999999998E-2</v>
      </c>
      <c r="AP24" s="422" t="s">
        <v>344</v>
      </c>
      <c r="AQ24" s="20">
        <v>36000000</v>
      </c>
      <c r="AW24" t="s">
        <v>359</v>
      </c>
    </row>
    <row r="25" spans="2:51" ht="24.75">
      <c r="B25" s="51" t="s">
        <v>19</v>
      </c>
      <c r="C25" s="51">
        <v>51</v>
      </c>
      <c r="D25" s="51">
        <v>51</v>
      </c>
      <c r="E25" s="51">
        <v>25</v>
      </c>
      <c r="F25" s="52">
        <v>25</v>
      </c>
      <c r="I25" s="23">
        <v>41071</v>
      </c>
      <c r="J25">
        <v>3.56</v>
      </c>
      <c r="K25">
        <v>3.58</v>
      </c>
      <c r="L25">
        <v>3.51</v>
      </c>
      <c r="M25">
        <v>3.53</v>
      </c>
      <c r="N25">
        <v>3.53</v>
      </c>
      <c r="O25">
        <v>4618700</v>
      </c>
      <c r="Q25" s="42">
        <f t="shared" si="0"/>
        <v>4.7808627466063394</v>
      </c>
      <c r="R25" s="42">
        <f t="shared" si="1"/>
        <v>4.7418432827078183</v>
      </c>
      <c r="S25" s="42">
        <f t="shared" si="2"/>
        <v>4.8198822105048604</v>
      </c>
      <c r="U25" s="26">
        <v>42885</v>
      </c>
      <c r="V25" s="27">
        <v>5.94</v>
      </c>
      <c r="W25" s="27">
        <v>6</v>
      </c>
      <c r="X25" s="28" t="s">
        <v>452</v>
      </c>
      <c r="Y25" s="25" t="s">
        <v>147</v>
      </c>
      <c r="Z25" s="25" t="s">
        <v>157</v>
      </c>
      <c r="AF25" s="136">
        <v>2.8557543853620002E-2</v>
      </c>
      <c r="AJ25" s="136"/>
      <c r="AK25" s="136"/>
      <c r="AN25" s="136"/>
      <c r="AO25" s="136"/>
      <c r="AP25" s="136"/>
      <c r="AQ25" s="136"/>
      <c r="AW25" t="s">
        <v>360</v>
      </c>
    </row>
    <row r="26" spans="2:51">
      <c r="B26" s="55" t="s">
        <v>20</v>
      </c>
      <c r="C26" s="61">
        <v>10754</v>
      </c>
      <c r="D26" s="61">
        <v>12446</v>
      </c>
      <c r="E26" s="61">
        <v>16170</v>
      </c>
      <c r="F26" s="60">
        <v>18174</v>
      </c>
      <c r="I26" s="23">
        <v>41072</v>
      </c>
      <c r="J26">
        <v>3.47</v>
      </c>
      <c r="K26">
        <v>3.51</v>
      </c>
      <c r="L26">
        <v>3.46</v>
      </c>
      <c r="M26">
        <v>3.46</v>
      </c>
      <c r="N26">
        <v>3.46</v>
      </c>
      <c r="O26">
        <v>3508600</v>
      </c>
      <c r="Q26" s="42">
        <f t="shared" si="0"/>
        <v>4.7808627466063394</v>
      </c>
      <c r="R26" s="42">
        <f t="shared" si="1"/>
        <v>4.7418432827078183</v>
      </c>
      <c r="S26" s="42">
        <f t="shared" si="2"/>
        <v>4.8198822105048604</v>
      </c>
      <c r="U26" s="26">
        <v>42790</v>
      </c>
      <c r="V26" s="27">
        <v>5.5</v>
      </c>
      <c r="W26" s="27">
        <v>6.1</v>
      </c>
      <c r="X26" s="29" t="s">
        <v>143</v>
      </c>
      <c r="Y26" s="25" t="s">
        <v>144</v>
      </c>
      <c r="Z26" s="25" t="s">
        <v>145</v>
      </c>
      <c r="AF26" s="136">
        <v>2.85694552780167E-2</v>
      </c>
      <c r="AI26" s="422" t="s">
        <v>187</v>
      </c>
      <c r="AJ26" s="43">
        <f>AVERAGE(AJ8:AJ21)</f>
        <v>5.1033307916055801E-2</v>
      </c>
      <c r="AK26" s="43">
        <f t="shared" ref="AK26:AN26" si="4">AVERAGE(AK8:AK21)</f>
        <v>9.3653180078316328E-2</v>
      </c>
      <c r="AL26" s="43">
        <f t="shared" si="4"/>
        <v>1.8380814270947891E-2</v>
      </c>
      <c r="AM26" s="43">
        <f t="shared" si="4"/>
        <v>1.5297838792938648E-2</v>
      </c>
      <c r="AN26" s="43">
        <f t="shared" si="4"/>
        <v>2.9201204463974235E-2</v>
      </c>
      <c r="AW26" t="s">
        <v>361</v>
      </c>
      <c r="AY26" t="s">
        <v>401</v>
      </c>
    </row>
    <row r="27" spans="2:51">
      <c r="B27" s="55" t="s">
        <v>21</v>
      </c>
      <c r="C27" s="61">
        <v>-4481</v>
      </c>
      <c r="D27" s="61">
        <v>-4835</v>
      </c>
      <c r="E27" s="61">
        <v>-5510</v>
      </c>
      <c r="F27" s="60">
        <v>-5830</v>
      </c>
      <c r="G27" t="s">
        <v>262</v>
      </c>
      <c r="I27" s="23">
        <v>41073</v>
      </c>
      <c r="J27">
        <v>3.47</v>
      </c>
      <c r="K27">
        <v>3.48</v>
      </c>
      <c r="L27">
        <v>3.43</v>
      </c>
      <c r="M27">
        <v>3.44</v>
      </c>
      <c r="N27">
        <v>3.44</v>
      </c>
      <c r="O27">
        <v>3615800</v>
      </c>
      <c r="Q27" s="42">
        <f t="shared" si="0"/>
        <v>4.7808627466063394</v>
      </c>
      <c r="R27" s="42">
        <f t="shared" si="1"/>
        <v>4.7418432827078183</v>
      </c>
      <c r="S27" s="42">
        <f t="shared" si="2"/>
        <v>4.8198822105048604</v>
      </c>
      <c r="U27" s="26">
        <v>42790</v>
      </c>
      <c r="V27" s="27">
        <v>5.5</v>
      </c>
      <c r="W27" s="27">
        <v>5.0999999999999996</v>
      </c>
      <c r="X27" s="28" t="s">
        <v>146</v>
      </c>
      <c r="Y27" s="25" t="s">
        <v>147</v>
      </c>
      <c r="Z27" s="25" t="s">
        <v>148</v>
      </c>
      <c r="AF27" s="136">
        <v>2.50572788548887E-2</v>
      </c>
      <c r="AJ27" s="136"/>
      <c r="AK27" s="136"/>
      <c r="AN27" s="136"/>
    </row>
    <row r="28" spans="2:51">
      <c r="B28" s="51" t="s">
        <v>22</v>
      </c>
      <c r="C28" s="54">
        <v>6273</v>
      </c>
      <c r="D28" s="54">
        <v>7611</v>
      </c>
      <c r="E28" s="54">
        <v>10660</v>
      </c>
      <c r="F28" s="53">
        <v>12343</v>
      </c>
      <c r="I28" s="23">
        <v>41074</v>
      </c>
      <c r="J28">
        <v>3.42</v>
      </c>
      <c r="K28">
        <v>3.43</v>
      </c>
      <c r="L28">
        <v>3.4</v>
      </c>
      <c r="M28">
        <v>3.4</v>
      </c>
      <c r="N28">
        <v>3.4</v>
      </c>
      <c r="O28">
        <v>4160800</v>
      </c>
      <c r="Q28" s="42">
        <f t="shared" si="0"/>
        <v>4.7808627466063394</v>
      </c>
      <c r="R28" s="42">
        <f t="shared" si="1"/>
        <v>4.7418432827078183</v>
      </c>
      <c r="S28" s="42">
        <f t="shared" si="2"/>
        <v>4.8198822105048604</v>
      </c>
      <c r="U28" s="26">
        <v>42790</v>
      </c>
      <c r="V28" s="27">
        <v>5.5</v>
      </c>
      <c r="W28" s="27">
        <v>5.66</v>
      </c>
      <c r="X28" s="28" t="s">
        <v>149</v>
      </c>
      <c r="Y28" s="25" t="s">
        <v>147</v>
      </c>
      <c r="Z28" s="25" t="s">
        <v>150</v>
      </c>
      <c r="AF28" s="136">
        <v>3.1515098594545196E-2</v>
      </c>
    </row>
    <row r="29" spans="2:51">
      <c r="B29" s="51" t="s">
        <v>227</v>
      </c>
      <c r="C29" s="51">
        <v>263</v>
      </c>
      <c r="D29" s="51">
        <v>252</v>
      </c>
      <c r="E29" s="51">
        <v>252</v>
      </c>
      <c r="F29" s="53">
        <v>1731</v>
      </c>
      <c r="I29" s="23">
        <v>41075</v>
      </c>
      <c r="J29">
        <v>3.44</v>
      </c>
      <c r="K29">
        <v>3.6</v>
      </c>
      <c r="L29">
        <v>3.44</v>
      </c>
      <c r="M29">
        <v>3.6</v>
      </c>
      <c r="N29">
        <v>3.6</v>
      </c>
      <c r="O29">
        <v>5952100</v>
      </c>
      <c r="Q29" s="42">
        <f t="shared" si="0"/>
        <v>4.7808627466063394</v>
      </c>
      <c r="R29" s="42">
        <f t="shared" si="1"/>
        <v>4.7418432827078183</v>
      </c>
      <c r="S29" s="42">
        <f t="shared" si="2"/>
        <v>4.8198822105048604</v>
      </c>
      <c r="U29" s="26">
        <v>42790</v>
      </c>
      <c r="V29" s="27">
        <v>5.5</v>
      </c>
      <c r="W29" s="27">
        <v>5.0999999999999996</v>
      </c>
      <c r="X29" s="29" t="s">
        <v>146</v>
      </c>
      <c r="Y29" s="25" t="s">
        <v>147</v>
      </c>
      <c r="Z29" s="25" t="s">
        <v>151</v>
      </c>
    </row>
    <row r="30" spans="2:51">
      <c r="B30" s="51" t="s">
        <v>23</v>
      </c>
      <c r="C30" s="54">
        <v>3337</v>
      </c>
      <c r="D30" s="54">
        <v>3198</v>
      </c>
      <c r="E30" s="54">
        <v>2392</v>
      </c>
      <c r="F30" s="53">
        <v>2421</v>
      </c>
      <c r="I30" s="23">
        <v>41078</v>
      </c>
      <c r="J30">
        <v>3.6</v>
      </c>
      <c r="K30">
        <v>3.63</v>
      </c>
      <c r="L30">
        <v>3.54</v>
      </c>
      <c r="M30">
        <v>3.58</v>
      </c>
      <c r="N30">
        <v>3.58</v>
      </c>
      <c r="O30">
        <v>1060800</v>
      </c>
      <c r="Q30" s="42">
        <f t="shared" si="0"/>
        <v>4.7808627466063394</v>
      </c>
      <c r="R30" s="42">
        <f t="shared" si="1"/>
        <v>4.7418432827078183</v>
      </c>
      <c r="S30" s="42">
        <f t="shared" si="2"/>
        <v>4.8198822105048604</v>
      </c>
      <c r="U30" s="26">
        <v>42761</v>
      </c>
      <c r="V30" s="27">
        <v>4.97</v>
      </c>
      <c r="W30" s="27">
        <v>5.66</v>
      </c>
      <c r="X30" s="28" t="s">
        <v>152</v>
      </c>
      <c r="Y30" s="25" t="s">
        <v>144</v>
      </c>
      <c r="Z30" s="25" t="s">
        <v>150</v>
      </c>
    </row>
    <row r="31" spans="2:51">
      <c r="B31" s="55" t="s">
        <v>24</v>
      </c>
      <c r="C31" s="55">
        <v>0</v>
      </c>
      <c r="D31" s="55">
        <v>73</v>
      </c>
      <c r="E31" s="55">
        <v>71</v>
      </c>
      <c r="F31" s="56">
        <v>112</v>
      </c>
      <c r="I31" s="23">
        <v>41079</v>
      </c>
      <c r="J31">
        <v>3.58</v>
      </c>
      <c r="K31">
        <v>3.61</v>
      </c>
      <c r="L31">
        <v>3.55</v>
      </c>
      <c r="M31">
        <v>3.61</v>
      </c>
      <c r="N31">
        <v>3.61</v>
      </c>
      <c r="O31">
        <v>2823100</v>
      </c>
      <c r="Q31" s="42">
        <f t="shared" si="0"/>
        <v>4.7808627466063394</v>
      </c>
      <c r="R31" s="42">
        <f t="shared" si="1"/>
        <v>4.7418432827078183</v>
      </c>
      <c r="S31" s="42">
        <f t="shared" si="2"/>
        <v>4.8198822105048604</v>
      </c>
    </row>
    <row r="32" spans="2:51">
      <c r="B32" s="55" t="s">
        <v>25</v>
      </c>
      <c r="C32" s="61">
        <v>4387</v>
      </c>
      <c r="D32" s="61">
        <v>4482</v>
      </c>
      <c r="E32" s="61">
        <v>5367</v>
      </c>
      <c r="F32" s="60">
        <v>5036</v>
      </c>
      <c r="I32" s="23">
        <v>41080</v>
      </c>
      <c r="J32">
        <v>3.59</v>
      </c>
      <c r="K32">
        <v>3.65</v>
      </c>
      <c r="L32">
        <v>3.57</v>
      </c>
      <c r="M32">
        <v>3.65</v>
      </c>
      <c r="N32">
        <v>3.65</v>
      </c>
      <c r="O32">
        <v>2019800</v>
      </c>
      <c r="Q32" s="42">
        <f t="shared" si="0"/>
        <v>4.7808627466063394</v>
      </c>
      <c r="R32" s="42">
        <f t="shared" si="1"/>
        <v>4.7418432827078183</v>
      </c>
      <c r="S32" s="42">
        <f t="shared" si="2"/>
        <v>4.8198822105048604</v>
      </c>
      <c r="U32" t="s">
        <v>454</v>
      </c>
      <c r="V32" s="23">
        <v>42907</v>
      </c>
    </row>
    <row r="33" spans="2:26">
      <c r="B33" s="51" t="s">
        <v>26</v>
      </c>
      <c r="C33" s="54">
        <v>4561</v>
      </c>
      <c r="D33" s="54">
        <v>4756</v>
      </c>
      <c r="E33" s="54">
        <v>5676</v>
      </c>
      <c r="F33" s="53">
        <v>5270</v>
      </c>
      <c r="I33" s="23">
        <v>41081</v>
      </c>
      <c r="J33">
        <v>3.65</v>
      </c>
      <c r="K33">
        <v>3.65</v>
      </c>
      <c r="L33">
        <v>3.58</v>
      </c>
      <c r="M33">
        <v>3.6</v>
      </c>
      <c r="N33">
        <v>3.6</v>
      </c>
      <c r="O33">
        <v>1678300</v>
      </c>
      <c r="Q33" s="42">
        <f t="shared" si="0"/>
        <v>4.7808627466063394</v>
      </c>
      <c r="R33" s="42">
        <f t="shared" si="1"/>
        <v>4.7418432827078183</v>
      </c>
      <c r="S33" s="42">
        <f t="shared" si="2"/>
        <v>4.8198822105048604</v>
      </c>
      <c r="U33" t="s">
        <v>455</v>
      </c>
      <c r="X33" s="14">
        <v>10.25</v>
      </c>
    </row>
    <row r="34" spans="2:26" ht="15.75" thickBot="1">
      <c r="B34" s="7" t="s">
        <v>27</v>
      </c>
      <c r="C34" s="10">
        <v>19677</v>
      </c>
      <c r="D34" s="10">
        <v>20597</v>
      </c>
      <c r="E34" s="10">
        <v>27283</v>
      </c>
      <c r="F34" s="9">
        <v>27772</v>
      </c>
      <c r="I34" s="23">
        <v>41082</v>
      </c>
      <c r="J34">
        <v>3.58</v>
      </c>
      <c r="K34">
        <v>3.64</v>
      </c>
      <c r="L34">
        <v>3.55</v>
      </c>
      <c r="M34">
        <v>3.55</v>
      </c>
      <c r="N34">
        <v>3.55</v>
      </c>
      <c r="O34">
        <v>2928900</v>
      </c>
      <c r="Q34" s="42">
        <f t="shared" si="0"/>
        <v>4.7808627466063394</v>
      </c>
      <c r="R34" s="42">
        <f t="shared" si="1"/>
        <v>4.7418432827078183</v>
      </c>
      <c r="S34" s="42">
        <f t="shared" si="2"/>
        <v>4.8198822105048604</v>
      </c>
    </row>
    <row r="35" spans="2:26" ht="23.25" thickBot="1">
      <c r="B35" s="18" t="s">
        <v>28</v>
      </c>
      <c r="C35" s="18"/>
      <c r="D35" s="18"/>
      <c r="E35" s="18"/>
      <c r="F35" s="18"/>
      <c r="I35" s="23">
        <v>41085</v>
      </c>
      <c r="J35">
        <v>3.57</v>
      </c>
      <c r="K35">
        <v>3.59</v>
      </c>
      <c r="L35">
        <v>3.54</v>
      </c>
      <c r="M35">
        <v>3.54</v>
      </c>
      <c r="N35">
        <v>3.54</v>
      </c>
      <c r="O35">
        <v>826500</v>
      </c>
      <c r="Q35" s="42">
        <f t="shared" si="0"/>
        <v>4.7808627466063394</v>
      </c>
      <c r="R35" s="42">
        <f t="shared" si="1"/>
        <v>4.7418432827078183</v>
      </c>
      <c r="S35" s="42">
        <f t="shared" si="2"/>
        <v>4.8198822105048604</v>
      </c>
      <c r="U35" s="570" t="s">
        <v>130</v>
      </c>
      <c r="V35" s="571" t="s">
        <v>138</v>
      </c>
      <c r="W35" s="571" t="s">
        <v>139</v>
      </c>
      <c r="X35" s="571" t="s">
        <v>140</v>
      </c>
      <c r="Y35" s="572" t="s">
        <v>141</v>
      </c>
      <c r="Z35" s="570" t="s">
        <v>142</v>
      </c>
    </row>
    <row r="36" spans="2:26" ht="16.5" thickTop="1" thickBot="1">
      <c r="B36" s="55" t="s">
        <v>29</v>
      </c>
      <c r="C36" s="55">
        <v>415</v>
      </c>
      <c r="D36" s="55">
        <v>431</v>
      </c>
      <c r="E36" s="55">
        <v>503</v>
      </c>
      <c r="F36" s="56">
        <v>442</v>
      </c>
      <c r="I36" s="23">
        <v>41086</v>
      </c>
      <c r="J36">
        <v>3.54</v>
      </c>
      <c r="K36">
        <v>3.56</v>
      </c>
      <c r="L36">
        <v>3.5</v>
      </c>
      <c r="M36">
        <v>3.52</v>
      </c>
      <c r="N36">
        <v>3.52</v>
      </c>
      <c r="O36">
        <v>5736800</v>
      </c>
      <c r="Q36" s="42">
        <f t="shared" si="0"/>
        <v>4.7808627466063394</v>
      </c>
      <c r="R36" s="42">
        <f t="shared" si="1"/>
        <v>4.7418432827078183</v>
      </c>
      <c r="S36" s="42">
        <f t="shared" si="2"/>
        <v>4.8198822105048604</v>
      </c>
      <c r="U36" s="573">
        <v>43293</v>
      </c>
      <c r="V36" s="574">
        <v>4.9000000000000004</v>
      </c>
      <c r="W36" s="574">
        <v>5.45</v>
      </c>
      <c r="X36" s="575" t="s">
        <v>906</v>
      </c>
      <c r="Y36" s="576" t="s">
        <v>147</v>
      </c>
      <c r="Z36" s="577" t="s">
        <v>907</v>
      </c>
    </row>
    <row r="37" spans="2:26" ht="25.5" thickBot="1">
      <c r="B37" s="55" t="s">
        <v>30</v>
      </c>
      <c r="C37" s="55">
        <v>197</v>
      </c>
      <c r="D37" s="55">
        <v>207</v>
      </c>
      <c r="E37" s="55">
        <v>784</v>
      </c>
      <c r="F37" s="60">
        <v>1103</v>
      </c>
      <c r="I37" s="23">
        <v>41087</v>
      </c>
      <c r="J37">
        <v>3.5</v>
      </c>
      <c r="K37">
        <v>3.56</v>
      </c>
      <c r="L37">
        <v>3.5</v>
      </c>
      <c r="M37">
        <v>3.56</v>
      </c>
      <c r="N37">
        <v>3.56</v>
      </c>
      <c r="O37">
        <v>1881500</v>
      </c>
      <c r="Q37" s="42">
        <f t="shared" si="0"/>
        <v>4.7808627466063394</v>
      </c>
      <c r="R37" s="42">
        <f t="shared" si="1"/>
        <v>4.7418432827078183</v>
      </c>
      <c r="S37" s="42">
        <f t="shared" si="2"/>
        <v>4.8198822105048604</v>
      </c>
      <c r="U37" s="573">
        <v>43245</v>
      </c>
      <c r="V37" s="574">
        <v>4.95</v>
      </c>
      <c r="W37" s="574">
        <v>5.05</v>
      </c>
      <c r="X37" s="575" t="s">
        <v>908</v>
      </c>
      <c r="Y37" s="576" t="s">
        <v>147</v>
      </c>
      <c r="Z37" s="577" t="s">
        <v>148</v>
      </c>
    </row>
    <row r="38" spans="2:26" ht="15.75" thickBot="1">
      <c r="B38" s="55" t="s">
        <v>228</v>
      </c>
      <c r="C38" s="55">
        <v>14</v>
      </c>
      <c r="D38" s="55">
        <v>16</v>
      </c>
      <c r="E38" s="55">
        <v>19</v>
      </c>
      <c r="F38" s="56">
        <v>32</v>
      </c>
      <c r="I38" s="23">
        <v>41088</v>
      </c>
      <c r="J38">
        <v>3.54</v>
      </c>
      <c r="K38">
        <v>3.55</v>
      </c>
      <c r="L38">
        <v>3.51</v>
      </c>
      <c r="M38">
        <v>3.52</v>
      </c>
      <c r="N38">
        <v>3.52</v>
      </c>
      <c r="O38">
        <v>1682100</v>
      </c>
      <c r="Q38" s="42">
        <f t="shared" si="0"/>
        <v>4.7808627466063394</v>
      </c>
      <c r="R38" s="42">
        <f t="shared" si="1"/>
        <v>4.7418432827078183</v>
      </c>
      <c r="S38" s="42">
        <f t="shared" si="2"/>
        <v>4.8198822105048604</v>
      </c>
      <c r="U38" s="573">
        <v>43245</v>
      </c>
      <c r="V38" s="574">
        <v>4.95</v>
      </c>
      <c r="W38" s="574">
        <v>5.75</v>
      </c>
      <c r="X38" s="575" t="s">
        <v>909</v>
      </c>
      <c r="Y38" s="576" t="s">
        <v>144</v>
      </c>
      <c r="Z38" s="577" t="s">
        <v>150</v>
      </c>
    </row>
    <row r="39" spans="2:26" ht="15.75" thickBot="1">
      <c r="B39" s="55" t="s">
        <v>31</v>
      </c>
      <c r="C39" s="55">
        <v>72</v>
      </c>
      <c r="D39" s="55">
        <v>52</v>
      </c>
      <c r="E39" s="55">
        <v>52</v>
      </c>
      <c r="F39" s="56">
        <v>4</v>
      </c>
      <c r="I39" s="23">
        <v>41089</v>
      </c>
      <c r="J39">
        <v>3.52</v>
      </c>
      <c r="K39">
        <v>3.6</v>
      </c>
      <c r="L39">
        <v>3.52</v>
      </c>
      <c r="M39">
        <v>3.6</v>
      </c>
      <c r="N39">
        <v>3.6</v>
      </c>
      <c r="O39">
        <v>4890700</v>
      </c>
      <c r="Q39" s="42">
        <f t="shared" si="0"/>
        <v>4.7808627466063394</v>
      </c>
      <c r="R39" s="42">
        <f t="shared" si="1"/>
        <v>4.7418432827078183</v>
      </c>
      <c r="S39" s="42">
        <f t="shared" si="2"/>
        <v>4.8198822105048604</v>
      </c>
      <c r="U39" s="573">
        <v>43245</v>
      </c>
      <c r="V39" s="574">
        <v>4.95</v>
      </c>
      <c r="W39" s="574">
        <v>5.8</v>
      </c>
      <c r="X39" s="575" t="s">
        <v>910</v>
      </c>
      <c r="Y39" s="576" t="s">
        <v>144</v>
      </c>
      <c r="Z39" s="577" t="s">
        <v>151</v>
      </c>
    </row>
    <row r="40" spans="2:26" ht="15.75" thickBot="1">
      <c r="B40" s="55" t="s">
        <v>32</v>
      </c>
      <c r="C40" s="61">
        <v>1342</v>
      </c>
      <c r="D40" s="61">
        <v>1547</v>
      </c>
      <c r="E40" s="61">
        <v>2309</v>
      </c>
      <c r="F40" s="60">
        <v>2450</v>
      </c>
      <c r="I40" s="23">
        <v>41092</v>
      </c>
      <c r="J40">
        <v>3.61</v>
      </c>
      <c r="K40">
        <v>3.62</v>
      </c>
      <c r="L40">
        <v>3.58</v>
      </c>
      <c r="M40">
        <v>3.6</v>
      </c>
      <c r="N40">
        <v>3.6</v>
      </c>
      <c r="O40">
        <v>1835400</v>
      </c>
      <c r="Q40" s="42">
        <f t="shared" si="0"/>
        <v>4.7808627466063394</v>
      </c>
      <c r="R40" s="42">
        <f t="shared" si="1"/>
        <v>4.7418432827078183</v>
      </c>
      <c r="S40" s="42">
        <f t="shared" si="2"/>
        <v>4.8198822105048604</v>
      </c>
      <c r="U40" s="573">
        <v>43245</v>
      </c>
      <c r="V40" s="574">
        <v>4.95</v>
      </c>
      <c r="W40" s="574">
        <v>5.45</v>
      </c>
      <c r="X40" s="575" t="s">
        <v>911</v>
      </c>
      <c r="Y40" s="576" t="s">
        <v>147</v>
      </c>
      <c r="Z40" s="577" t="s">
        <v>449</v>
      </c>
    </row>
    <row r="41" spans="2:26" ht="23.25" thickBot="1">
      <c r="B41" s="7" t="s">
        <v>33</v>
      </c>
      <c r="C41" s="10">
        <v>2040</v>
      </c>
      <c r="D41" s="10">
        <v>2253</v>
      </c>
      <c r="E41" s="10">
        <v>3667</v>
      </c>
      <c r="F41" s="9">
        <v>4032</v>
      </c>
      <c r="I41" s="23">
        <v>41093</v>
      </c>
      <c r="J41">
        <v>3.61</v>
      </c>
      <c r="K41">
        <v>3.64</v>
      </c>
      <c r="L41">
        <v>3.6</v>
      </c>
      <c r="M41">
        <v>3.63</v>
      </c>
      <c r="N41">
        <v>3.63</v>
      </c>
      <c r="O41">
        <v>4496900</v>
      </c>
      <c r="Q41" s="42">
        <f t="shared" si="0"/>
        <v>4.7808627466063394</v>
      </c>
      <c r="R41" s="42">
        <f t="shared" si="1"/>
        <v>4.7418432827078183</v>
      </c>
      <c r="S41" s="42">
        <f t="shared" si="2"/>
        <v>4.8198822105048604</v>
      </c>
      <c r="U41" s="573">
        <v>43245</v>
      </c>
      <c r="V41" s="574">
        <v>4.95</v>
      </c>
      <c r="W41" s="574">
        <v>6</v>
      </c>
      <c r="X41" s="575" t="s">
        <v>912</v>
      </c>
      <c r="Y41" s="576" t="s">
        <v>144</v>
      </c>
      <c r="Z41" s="577" t="s">
        <v>157</v>
      </c>
    </row>
    <row r="42" spans="2:26" ht="15.75" thickBot="1">
      <c r="B42" s="51" t="s">
        <v>35</v>
      </c>
      <c r="C42" s="54">
        <v>1483</v>
      </c>
      <c r="D42" s="54">
        <v>1411</v>
      </c>
      <c r="E42" s="54">
        <v>3841</v>
      </c>
      <c r="F42" s="53">
        <v>3223</v>
      </c>
      <c r="I42" s="23">
        <v>41094</v>
      </c>
      <c r="J42">
        <v>3.62</v>
      </c>
      <c r="K42">
        <v>3.64</v>
      </c>
      <c r="L42">
        <v>3.61</v>
      </c>
      <c r="M42">
        <v>3.63</v>
      </c>
      <c r="N42">
        <v>3.63</v>
      </c>
      <c r="O42">
        <v>3652900</v>
      </c>
      <c r="Q42" s="42">
        <f t="shared" si="0"/>
        <v>4.7808627466063394</v>
      </c>
      <c r="R42" s="42">
        <f t="shared" si="1"/>
        <v>4.7418432827078183</v>
      </c>
      <c r="S42" s="42">
        <f t="shared" si="2"/>
        <v>4.8198822105048604</v>
      </c>
      <c r="U42" s="579" t="s">
        <v>913</v>
      </c>
      <c r="V42" s="579"/>
      <c r="W42" s="578">
        <f>AVERAGE(W36:W41)</f>
        <v>5.583333333333333</v>
      </c>
      <c r="X42" s="575"/>
      <c r="Y42" s="576"/>
      <c r="Z42" s="577"/>
    </row>
    <row r="43" spans="2:26">
      <c r="B43" s="51" t="s">
        <v>36</v>
      </c>
      <c r="C43" s="51">
        <v>171</v>
      </c>
      <c r="D43" s="51">
        <v>186</v>
      </c>
      <c r="E43" s="51">
        <v>190</v>
      </c>
      <c r="F43" s="52">
        <v>211</v>
      </c>
      <c r="I43" s="23">
        <v>41095</v>
      </c>
      <c r="J43">
        <v>3.6</v>
      </c>
      <c r="K43">
        <v>3.62</v>
      </c>
      <c r="L43">
        <v>3.56</v>
      </c>
      <c r="M43">
        <v>3.58</v>
      </c>
      <c r="N43">
        <v>3.58</v>
      </c>
      <c r="O43">
        <v>2880600</v>
      </c>
      <c r="Q43" s="42">
        <f t="shared" si="0"/>
        <v>4.7808627466063394</v>
      </c>
      <c r="R43" s="42">
        <f t="shared" si="1"/>
        <v>4.7418432827078183</v>
      </c>
      <c r="S43" s="42">
        <f t="shared" si="2"/>
        <v>4.8198822105048604</v>
      </c>
      <c r="W43" s="136"/>
      <c r="X43" s="136"/>
      <c r="Y43" s="136"/>
      <c r="Z43" s="136"/>
    </row>
    <row r="44" spans="2:26">
      <c r="B44" s="55" t="s">
        <v>37</v>
      </c>
      <c r="C44" s="55">
        <v>663</v>
      </c>
      <c r="D44" s="55">
        <v>659</v>
      </c>
      <c r="E44" s="55">
        <v>706</v>
      </c>
      <c r="F44" s="56">
        <v>674</v>
      </c>
      <c r="I44" s="23">
        <v>41096</v>
      </c>
      <c r="J44">
        <v>3.6</v>
      </c>
      <c r="K44">
        <v>3.72</v>
      </c>
      <c r="L44">
        <v>3.59</v>
      </c>
      <c r="M44">
        <v>3.68</v>
      </c>
      <c r="N44">
        <v>3.68</v>
      </c>
      <c r="O44">
        <v>3709700</v>
      </c>
      <c r="Q44" s="42">
        <f t="shared" si="0"/>
        <v>4.7808627466063394</v>
      </c>
      <c r="R44" s="42">
        <f t="shared" si="1"/>
        <v>4.7418432827078183</v>
      </c>
      <c r="S44" s="42">
        <f t="shared" si="2"/>
        <v>4.8198822105048604</v>
      </c>
      <c r="U44" s="136" t="s">
        <v>189</v>
      </c>
      <c r="V44" s="136">
        <f>MIN(W36:W41)</f>
        <v>5.05</v>
      </c>
      <c r="W44" s="136"/>
      <c r="X44" s="136"/>
      <c r="Y44" s="136"/>
      <c r="Z44" s="136"/>
    </row>
    <row r="45" spans="2:26">
      <c r="B45" s="55" t="s">
        <v>38</v>
      </c>
      <c r="C45" s="55">
        <v>175</v>
      </c>
      <c r="D45" s="55">
        <v>201</v>
      </c>
      <c r="E45" s="55">
        <v>238</v>
      </c>
      <c r="F45" s="56">
        <v>122</v>
      </c>
      <c r="I45" s="23">
        <v>41099</v>
      </c>
      <c r="J45">
        <v>3.67</v>
      </c>
      <c r="K45">
        <v>3.67</v>
      </c>
      <c r="L45">
        <v>3.61</v>
      </c>
      <c r="M45">
        <v>3.61</v>
      </c>
      <c r="N45">
        <v>3.61</v>
      </c>
      <c r="O45">
        <v>1792000</v>
      </c>
      <c r="Q45" s="42">
        <f t="shared" si="0"/>
        <v>4.7808627466063394</v>
      </c>
      <c r="R45" s="42">
        <f t="shared" si="1"/>
        <v>4.7418432827078183</v>
      </c>
      <c r="S45" s="42">
        <f t="shared" si="2"/>
        <v>4.8198822105048604</v>
      </c>
      <c r="U45" s="136" t="s">
        <v>190</v>
      </c>
      <c r="V45" s="136">
        <f>MAX(W36:W41)</f>
        <v>6</v>
      </c>
      <c r="W45" s="136"/>
      <c r="X45" s="136"/>
      <c r="Y45" s="136"/>
      <c r="Z45" s="136"/>
    </row>
    <row r="46" spans="2:26">
      <c r="B46" s="7" t="s">
        <v>39</v>
      </c>
      <c r="C46" s="7">
        <v>489</v>
      </c>
      <c r="D46" s="7">
        <v>458</v>
      </c>
      <c r="E46" s="7">
        <v>469</v>
      </c>
      <c r="F46" s="8">
        <v>551</v>
      </c>
      <c r="I46" s="23">
        <v>41100</v>
      </c>
      <c r="J46">
        <v>3.62</v>
      </c>
      <c r="K46">
        <v>3.64</v>
      </c>
      <c r="L46">
        <v>3.59</v>
      </c>
      <c r="M46">
        <v>3.63</v>
      </c>
      <c r="N46">
        <v>3.63</v>
      </c>
      <c r="O46">
        <v>2378600</v>
      </c>
      <c r="Q46" s="42">
        <f t="shared" si="0"/>
        <v>4.7808627466063394</v>
      </c>
      <c r="R46" s="42">
        <f t="shared" si="1"/>
        <v>4.7418432827078183</v>
      </c>
      <c r="S46" s="42">
        <f t="shared" si="2"/>
        <v>4.8198822105048604</v>
      </c>
      <c r="U46" s="136"/>
      <c r="V46" s="136"/>
      <c r="W46" s="136"/>
      <c r="X46" s="136"/>
      <c r="Y46" s="136"/>
      <c r="Z46" s="136"/>
    </row>
    <row r="47" spans="2:26">
      <c r="B47" s="51" t="s">
        <v>40</v>
      </c>
      <c r="C47" s="51">
        <v>17</v>
      </c>
      <c r="D47" s="51">
        <v>16</v>
      </c>
      <c r="E47" s="51">
        <v>11</v>
      </c>
      <c r="F47" s="52">
        <v>10</v>
      </c>
      <c r="I47" s="23">
        <v>41101</v>
      </c>
      <c r="J47">
        <v>3.62</v>
      </c>
      <c r="K47">
        <v>3.63</v>
      </c>
      <c r="L47">
        <v>3.58</v>
      </c>
      <c r="M47">
        <v>3.59</v>
      </c>
      <c r="N47">
        <v>3.59</v>
      </c>
      <c r="O47">
        <v>2901800</v>
      </c>
      <c r="Q47" s="42">
        <f t="shared" si="0"/>
        <v>4.7808627466063394</v>
      </c>
      <c r="R47" s="42">
        <f t="shared" si="1"/>
        <v>4.7418432827078183</v>
      </c>
      <c r="S47" s="42">
        <f t="shared" si="2"/>
        <v>4.8198822105048604</v>
      </c>
    </row>
    <row r="48" spans="2:26">
      <c r="B48" s="7" t="s">
        <v>41</v>
      </c>
      <c r="C48" s="10">
        <v>4200</v>
      </c>
      <c r="D48" s="10">
        <v>4323</v>
      </c>
      <c r="E48" s="10">
        <v>8177</v>
      </c>
      <c r="F48" s="9">
        <v>8027</v>
      </c>
      <c r="I48" s="23">
        <v>41102</v>
      </c>
      <c r="J48">
        <v>3.58</v>
      </c>
      <c r="K48">
        <v>3.62</v>
      </c>
      <c r="L48">
        <v>3.58</v>
      </c>
      <c r="M48">
        <v>3.62</v>
      </c>
      <c r="N48">
        <v>3.62</v>
      </c>
      <c r="O48">
        <v>777700</v>
      </c>
      <c r="Q48" s="42">
        <f t="shared" si="0"/>
        <v>4.7808627466063394</v>
      </c>
      <c r="R48" s="42">
        <f t="shared" si="1"/>
        <v>4.7418432827078183</v>
      </c>
      <c r="S48" s="42">
        <f t="shared" si="2"/>
        <v>4.8198822105048604</v>
      </c>
      <c r="U48" t="s">
        <v>454</v>
      </c>
      <c r="V48" s="23">
        <v>43322</v>
      </c>
    </row>
    <row r="49" spans="2:19" ht="15.75" thickBot="1">
      <c r="B49" s="18" t="s">
        <v>42</v>
      </c>
      <c r="C49" s="18"/>
      <c r="D49" s="18"/>
      <c r="E49" s="18"/>
      <c r="F49" s="18"/>
      <c r="I49" s="23">
        <v>41103</v>
      </c>
      <c r="J49">
        <v>3.6</v>
      </c>
      <c r="K49">
        <v>3.63</v>
      </c>
      <c r="L49">
        <v>3.58</v>
      </c>
      <c r="M49">
        <v>3.6</v>
      </c>
      <c r="N49">
        <v>3.6</v>
      </c>
      <c r="O49">
        <v>1328700</v>
      </c>
      <c r="Q49" s="42">
        <f t="shared" si="0"/>
        <v>4.7808627466063394</v>
      </c>
      <c r="R49" s="42">
        <f t="shared" si="1"/>
        <v>4.7418432827078183</v>
      </c>
      <c r="S49" s="42">
        <f t="shared" si="2"/>
        <v>4.8198822105048604</v>
      </c>
    </row>
    <row r="50" spans="2:19" ht="15.75" thickTop="1">
      <c r="B50" s="51" t="s">
        <v>43</v>
      </c>
      <c r="C50" s="51">
        <v>0</v>
      </c>
      <c r="D50" s="51">
        <v>0</v>
      </c>
      <c r="E50" s="51">
        <v>0</v>
      </c>
      <c r="F50" s="52">
        <v>0</v>
      </c>
      <c r="I50" s="23">
        <v>41106</v>
      </c>
      <c r="J50">
        <v>3.6</v>
      </c>
      <c r="K50">
        <v>3.64</v>
      </c>
      <c r="L50">
        <v>3.6</v>
      </c>
      <c r="M50">
        <v>3.64</v>
      </c>
      <c r="N50">
        <v>3.64</v>
      </c>
      <c r="O50">
        <v>1840600</v>
      </c>
      <c r="Q50" s="42">
        <f t="shared" si="0"/>
        <v>4.7808627466063394</v>
      </c>
      <c r="R50" s="42">
        <f t="shared" si="1"/>
        <v>4.7418432827078183</v>
      </c>
      <c r="S50" s="42">
        <f t="shared" si="2"/>
        <v>4.8198822105048604</v>
      </c>
    </row>
    <row r="51" spans="2:19">
      <c r="B51" s="51" t="s">
        <v>44</v>
      </c>
      <c r="C51" s="51">
        <v>20</v>
      </c>
      <c r="D51" s="51">
        <v>-31</v>
      </c>
      <c r="E51" s="51">
        <v>26</v>
      </c>
      <c r="F51" s="52">
        <v>-120</v>
      </c>
      <c r="I51" s="23">
        <v>41107</v>
      </c>
      <c r="J51">
        <v>3.61</v>
      </c>
      <c r="K51">
        <v>3.62</v>
      </c>
      <c r="L51">
        <v>3.59</v>
      </c>
      <c r="M51">
        <v>3.6</v>
      </c>
      <c r="N51">
        <v>3.6</v>
      </c>
      <c r="O51">
        <v>3871900</v>
      </c>
      <c r="Q51" s="42">
        <f t="shared" si="0"/>
        <v>4.7808627466063394</v>
      </c>
      <c r="R51" s="42">
        <f t="shared" si="1"/>
        <v>4.7418432827078183</v>
      </c>
      <c r="S51" s="42">
        <f t="shared" si="2"/>
        <v>4.8198822105048604</v>
      </c>
    </row>
    <row r="52" spans="2:19">
      <c r="B52" s="51" t="s">
        <v>45</v>
      </c>
      <c r="C52" s="51">
        <v>0</v>
      </c>
      <c r="D52" s="51">
        <v>0</v>
      </c>
      <c r="E52" s="51">
        <v>0</v>
      </c>
      <c r="F52" s="52">
        <v>0</v>
      </c>
      <c r="I52" s="23">
        <v>41108</v>
      </c>
      <c r="J52">
        <v>3.6</v>
      </c>
      <c r="K52">
        <v>3.62</v>
      </c>
      <c r="L52">
        <v>3.58</v>
      </c>
      <c r="M52">
        <v>3.6</v>
      </c>
      <c r="N52">
        <v>3.6</v>
      </c>
      <c r="O52">
        <v>2306500</v>
      </c>
      <c r="Q52" s="42">
        <f t="shared" si="0"/>
        <v>4.7808627466063394</v>
      </c>
      <c r="R52" s="42">
        <f t="shared" si="1"/>
        <v>4.7418432827078183</v>
      </c>
      <c r="S52" s="42">
        <f t="shared" si="2"/>
        <v>4.8198822105048604</v>
      </c>
    </row>
    <row r="53" spans="2:19">
      <c r="B53" s="55" t="s">
        <v>46</v>
      </c>
      <c r="C53" s="55">
        <v>594</v>
      </c>
      <c r="D53" s="55">
        <v>594</v>
      </c>
      <c r="E53" s="55">
        <v>594</v>
      </c>
      <c r="F53" s="56">
        <v>594</v>
      </c>
      <c r="I53" s="23">
        <v>41109</v>
      </c>
      <c r="J53">
        <v>3.6</v>
      </c>
      <c r="K53">
        <v>3.62</v>
      </c>
      <c r="L53">
        <v>3.57</v>
      </c>
      <c r="M53">
        <v>3.58</v>
      </c>
      <c r="N53">
        <v>3.58</v>
      </c>
      <c r="O53">
        <v>2359600</v>
      </c>
      <c r="Q53" s="42">
        <f t="shared" si="0"/>
        <v>4.7808627466063394</v>
      </c>
      <c r="R53" s="42">
        <f t="shared" si="1"/>
        <v>4.7418432827078183</v>
      </c>
      <c r="S53" s="42">
        <f t="shared" si="2"/>
        <v>4.8198822105048604</v>
      </c>
    </row>
    <row r="54" spans="2:19">
      <c r="B54" s="55" t="s">
        <v>47</v>
      </c>
      <c r="C54" s="61">
        <v>1171</v>
      </c>
      <c r="D54" s="61">
        <v>1171</v>
      </c>
      <c r="E54" s="61">
        <v>1171</v>
      </c>
      <c r="F54" s="60">
        <v>1171</v>
      </c>
      <c r="I54" s="23">
        <v>41110</v>
      </c>
      <c r="J54">
        <v>3.56</v>
      </c>
      <c r="K54">
        <v>3.58</v>
      </c>
      <c r="L54">
        <v>3.53</v>
      </c>
      <c r="M54">
        <v>3.58</v>
      </c>
      <c r="N54">
        <v>3.58</v>
      </c>
      <c r="O54">
        <v>3531800</v>
      </c>
      <c r="Q54" s="42">
        <f t="shared" si="0"/>
        <v>4.7808627466063394</v>
      </c>
      <c r="R54" s="42">
        <f t="shared" si="1"/>
        <v>4.7418432827078183</v>
      </c>
      <c r="S54" s="42">
        <f t="shared" si="2"/>
        <v>4.8198822105048604</v>
      </c>
    </row>
    <row r="55" spans="2:19">
      <c r="B55" s="55" t="s">
        <v>48</v>
      </c>
      <c r="C55" s="61">
        <v>12923</v>
      </c>
      <c r="D55" s="61">
        <v>13465</v>
      </c>
      <c r="E55" s="61">
        <v>14349</v>
      </c>
      <c r="F55" s="60">
        <v>16808</v>
      </c>
      <c r="I55" s="23">
        <v>41113</v>
      </c>
      <c r="J55">
        <v>3.56</v>
      </c>
      <c r="K55">
        <v>3.56</v>
      </c>
      <c r="L55">
        <v>3.5</v>
      </c>
      <c r="M55">
        <v>3.5</v>
      </c>
      <c r="N55">
        <v>3.5</v>
      </c>
      <c r="O55">
        <v>1747400</v>
      </c>
      <c r="Q55" s="42">
        <f t="shared" si="0"/>
        <v>4.7808627466063394</v>
      </c>
      <c r="R55" s="42">
        <f t="shared" si="1"/>
        <v>4.7418432827078183</v>
      </c>
      <c r="S55" s="42">
        <f t="shared" si="2"/>
        <v>4.8198822105048604</v>
      </c>
    </row>
    <row r="56" spans="2:19">
      <c r="B56" s="55" t="s">
        <v>229</v>
      </c>
      <c r="C56" s="55">
        <v>0</v>
      </c>
      <c r="D56" s="55">
        <v>0</v>
      </c>
      <c r="E56" s="55">
        <v>35</v>
      </c>
      <c r="F56" s="56">
        <v>-8</v>
      </c>
      <c r="I56" s="23">
        <v>41114</v>
      </c>
      <c r="J56">
        <v>3.51</v>
      </c>
      <c r="K56">
        <v>3.51</v>
      </c>
      <c r="L56">
        <v>3.45</v>
      </c>
      <c r="M56">
        <v>3.46</v>
      </c>
      <c r="N56">
        <v>3.46</v>
      </c>
      <c r="O56">
        <v>3029700</v>
      </c>
      <c r="Q56" s="42">
        <f t="shared" si="0"/>
        <v>4.7808627466063394</v>
      </c>
      <c r="R56" s="42">
        <f t="shared" si="1"/>
        <v>4.7418432827078183</v>
      </c>
      <c r="S56" s="42">
        <f t="shared" si="2"/>
        <v>4.8198822105048604</v>
      </c>
    </row>
    <row r="57" spans="2:19">
      <c r="B57" s="55" t="s">
        <v>49</v>
      </c>
      <c r="C57" s="55">
        <v>2</v>
      </c>
      <c r="D57" s="55">
        <v>716</v>
      </c>
      <c r="E57" s="61">
        <v>2832</v>
      </c>
      <c r="F57" s="60">
        <v>2196</v>
      </c>
      <c r="I57" s="23">
        <v>41115</v>
      </c>
      <c r="J57">
        <v>3.46</v>
      </c>
      <c r="K57">
        <v>3.46</v>
      </c>
      <c r="L57">
        <v>3.43</v>
      </c>
      <c r="M57">
        <v>3.43</v>
      </c>
      <c r="N57">
        <v>3.43</v>
      </c>
      <c r="O57">
        <v>2984100</v>
      </c>
      <c r="Q57" s="42">
        <f t="shared" si="0"/>
        <v>4.7808627466063394</v>
      </c>
      <c r="R57" s="42">
        <f t="shared" si="1"/>
        <v>4.7418432827078183</v>
      </c>
      <c r="S57" s="42">
        <f t="shared" si="2"/>
        <v>4.8198822105048604</v>
      </c>
    </row>
    <row r="58" spans="2:19" ht="24.75">
      <c r="B58" s="55" t="s">
        <v>50</v>
      </c>
      <c r="C58" s="61">
        <v>1667</v>
      </c>
      <c r="D58" s="61">
        <v>1261</v>
      </c>
      <c r="E58" s="61">
        <v>1078</v>
      </c>
      <c r="F58" s="56">
        <v>0</v>
      </c>
      <c r="I58" s="23">
        <v>41116</v>
      </c>
      <c r="J58">
        <v>3.44</v>
      </c>
      <c r="K58">
        <v>3.45</v>
      </c>
      <c r="L58">
        <v>3.3</v>
      </c>
      <c r="M58">
        <v>3.3</v>
      </c>
      <c r="N58">
        <v>3.3</v>
      </c>
      <c r="O58">
        <v>9015000</v>
      </c>
      <c r="Q58" s="42">
        <f t="shared" si="0"/>
        <v>4.7808627466063394</v>
      </c>
      <c r="R58" s="42">
        <f t="shared" si="1"/>
        <v>4.7418432827078183</v>
      </c>
      <c r="S58" s="42">
        <f t="shared" si="2"/>
        <v>4.8198822105048604</v>
      </c>
    </row>
    <row r="59" spans="2:19">
      <c r="B59" s="55" t="s">
        <v>51</v>
      </c>
      <c r="C59" s="55">
        <v>-898</v>
      </c>
      <c r="D59" s="55">
        <v>-902</v>
      </c>
      <c r="E59" s="55">
        <v>-907</v>
      </c>
      <c r="F59" s="56">
        <v>-911</v>
      </c>
      <c r="I59" s="23">
        <v>41117</v>
      </c>
      <c r="J59">
        <v>3.35</v>
      </c>
      <c r="K59">
        <v>3.38</v>
      </c>
      <c r="L59">
        <v>3.31</v>
      </c>
      <c r="M59">
        <v>3.32</v>
      </c>
      <c r="N59">
        <v>3.32</v>
      </c>
      <c r="O59">
        <v>7701500</v>
      </c>
      <c r="Q59" s="42">
        <f t="shared" si="0"/>
        <v>4.7808627466063394</v>
      </c>
      <c r="R59" s="42">
        <f t="shared" si="1"/>
        <v>4.7418432827078183</v>
      </c>
      <c r="S59" s="42">
        <f t="shared" si="2"/>
        <v>4.8198822105048604</v>
      </c>
    </row>
    <row r="60" spans="2:19">
      <c r="B60" s="7" t="s">
        <v>52</v>
      </c>
      <c r="C60" s="10">
        <v>15458</v>
      </c>
      <c r="D60" s="10">
        <v>16304</v>
      </c>
      <c r="E60" s="10">
        <v>19080</v>
      </c>
      <c r="F60" s="9">
        <v>19865</v>
      </c>
      <c r="I60" s="23">
        <v>41120</v>
      </c>
      <c r="J60">
        <v>3.34</v>
      </c>
      <c r="K60">
        <v>3.36</v>
      </c>
      <c r="L60">
        <v>3.32</v>
      </c>
      <c r="M60">
        <v>3.34</v>
      </c>
      <c r="N60">
        <v>3.34</v>
      </c>
      <c r="O60">
        <v>8591300</v>
      </c>
      <c r="Q60" s="42">
        <f t="shared" si="0"/>
        <v>4.7808627466063394</v>
      </c>
      <c r="R60" s="42">
        <f t="shared" si="1"/>
        <v>4.7418432827078183</v>
      </c>
      <c r="S60" s="42">
        <f t="shared" si="2"/>
        <v>4.8198822105048604</v>
      </c>
    </row>
    <row r="61" spans="2:19" ht="24.75">
      <c r="B61" s="7" t="s">
        <v>53</v>
      </c>
      <c r="C61" s="10">
        <v>19677</v>
      </c>
      <c r="D61" s="10">
        <v>20597</v>
      </c>
      <c r="E61" s="10">
        <v>27283</v>
      </c>
      <c r="F61" s="9">
        <v>27772</v>
      </c>
      <c r="I61" s="23">
        <v>41121</v>
      </c>
      <c r="J61">
        <v>3.36</v>
      </c>
      <c r="K61">
        <v>3.44</v>
      </c>
      <c r="L61">
        <v>3.36</v>
      </c>
      <c r="M61">
        <v>3.37</v>
      </c>
      <c r="N61">
        <v>3.37</v>
      </c>
      <c r="O61">
        <v>7254600</v>
      </c>
      <c r="Q61" s="42">
        <f t="shared" si="0"/>
        <v>4.7808627466063394</v>
      </c>
      <c r="R61" s="42">
        <f t="shared" si="1"/>
        <v>4.7418432827078183</v>
      </c>
      <c r="S61" s="42">
        <f t="shared" si="2"/>
        <v>4.8198822105048604</v>
      </c>
    </row>
    <row r="62" spans="2:19" ht="15.75" thickBot="1">
      <c r="B62" s="18" t="s">
        <v>54</v>
      </c>
      <c r="C62" s="18"/>
      <c r="D62" s="18"/>
      <c r="E62" s="18"/>
      <c r="F62" s="18"/>
      <c r="I62" s="23">
        <v>41122</v>
      </c>
      <c r="J62">
        <v>3.37</v>
      </c>
      <c r="K62">
        <v>3.39</v>
      </c>
      <c r="L62">
        <v>3.34</v>
      </c>
      <c r="M62">
        <v>3.34</v>
      </c>
      <c r="N62">
        <v>3.34</v>
      </c>
      <c r="O62">
        <v>11921800</v>
      </c>
      <c r="Q62" s="42">
        <f t="shared" si="0"/>
        <v>4.7808627466063394</v>
      </c>
      <c r="R62" s="42">
        <f t="shared" si="1"/>
        <v>4.7418432827078183</v>
      </c>
      <c r="S62" s="42">
        <f t="shared" si="2"/>
        <v>4.8198822105048604</v>
      </c>
    </row>
    <row r="63" spans="2:19" ht="15.75" thickTop="1">
      <c r="B63" s="51" t="s">
        <v>55</v>
      </c>
      <c r="C63" s="54">
        <v>5671</v>
      </c>
      <c r="D63" s="54">
        <v>5670</v>
      </c>
      <c r="E63" s="54">
        <v>5669</v>
      </c>
      <c r="F63" s="53">
        <v>5668</v>
      </c>
      <c r="I63" s="23">
        <v>41123</v>
      </c>
      <c r="J63">
        <v>3.36</v>
      </c>
      <c r="K63">
        <v>3.43</v>
      </c>
      <c r="L63">
        <v>3.36</v>
      </c>
      <c r="M63">
        <v>3.43</v>
      </c>
      <c r="N63">
        <v>3.43</v>
      </c>
      <c r="O63">
        <v>3885000</v>
      </c>
      <c r="Q63" s="42">
        <f t="shared" si="0"/>
        <v>4.7808627466063394</v>
      </c>
      <c r="R63" s="42">
        <f t="shared" si="1"/>
        <v>4.7418432827078183</v>
      </c>
      <c r="S63" s="42">
        <f t="shared" si="2"/>
        <v>4.8198822105048604</v>
      </c>
    </row>
    <row r="64" spans="2:19">
      <c r="B64" s="59" t="s">
        <v>56</v>
      </c>
      <c r="C64" s="13"/>
      <c r="D64" s="13"/>
      <c r="E64" s="13"/>
      <c r="F64" s="13"/>
      <c r="I64" s="23">
        <v>41124</v>
      </c>
      <c r="J64">
        <v>3.41</v>
      </c>
      <c r="K64">
        <v>3.43</v>
      </c>
      <c r="L64">
        <v>3.36</v>
      </c>
      <c r="M64">
        <v>3.36</v>
      </c>
      <c r="N64">
        <v>3.36</v>
      </c>
      <c r="O64">
        <v>3352600</v>
      </c>
      <c r="Q64" s="42">
        <f t="shared" si="0"/>
        <v>4.7808627466063394</v>
      </c>
      <c r="R64" s="42">
        <f t="shared" si="1"/>
        <v>4.7418432827078183</v>
      </c>
      <c r="S64" s="42">
        <f t="shared" si="2"/>
        <v>4.8198822105048604</v>
      </c>
    </row>
    <row r="65" spans="2:19">
      <c r="B65" s="58" t="s">
        <v>57</v>
      </c>
      <c r="C65" s="13"/>
      <c r="D65" s="13"/>
      <c r="E65" s="13"/>
      <c r="F65" s="13"/>
      <c r="I65" s="23">
        <v>41127</v>
      </c>
      <c r="J65">
        <v>3.39</v>
      </c>
      <c r="K65">
        <v>3.39</v>
      </c>
      <c r="L65">
        <v>3.34</v>
      </c>
      <c r="M65">
        <v>3.35</v>
      </c>
      <c r="N65">
        <v>3.35</v>
      </c>
      <c r="O65">
        <v>2113700</v>
      </c>
      <c r="Q65" s="42">
        <f t="shared" si="0"/>
        <v>4.7808627466063394</v>
      </c>
      <c r="R65" s="42">
        <f t="shared" si="1"/>
        <v>4.7418432827078183</v>
      </c>
      <c r="S65" s="42">
        <f t="shared" si="2"/>
        <v>4.8198822105048604</v>
      </c>
    </row>
    <row r="66" spans="2:19" ht="24.75">
      <c r="B66" s="58" t="s">
        <v>58</v>
      </c>
      <c r="C66" s="13"/>
      <c r="D66" s="13"/>
      <c r="E66" s="13"/>
      <c r="F66" s="13"/>
      <c r="I66" s="23">
        <v>41128</v>
      </c>
      <c r="J66">
        <v>3.38</v>
      </c>
      <c r="K66">
        <v>3.38</v>
      </c>
      <c r="L66">
        <v>3.3</v>
      </c>
      <c r="M66">
        <v>3.3</v>
      </c>
      <c r="N66">
        <v>3.3</v>
      </c>
      <c r="O66">
        <v>6654500</v>
      </c>
      <c r="Q66" s="42">
        <f t="shared" si="0"/>
        <v>4.7808627466063394</v>
      </c>
      <c r="R66" s="42">
        <f t="shared" si="1"/>
        <v>4.7418432827078183</v>
      </c>
      <c r="S66" s="42">
        <f t="shared" si="2"/>
        <v>4.8198822105048604</v>
      </c>
    </row>
    <row r="67" spans="2:19">
      <c r="B67" s="11"/>
      <c r="C67" s="13"/>
      <c r="D67" s="13"/>
      <c r="E67" s="13"/>
      <c r="F67" s="13"/>
      <c r="I67" s="23">
        <v>41129</v>
      </c>
      <c r="J67">
        <v>3.31</v>
      </c>
      <c r="K67">
        <v>3.34</v>
      </c>
      <c r="L67">
        <v>3.28</v>
      </c>
      <c r="M67">
        <v>3.28</v>
      </c>
      <c r="N67">
        <v>3.28</v>
      </c>
      <c r="O67">
        <v>4793000</v>
      </c>
      <c r="Q67" s="42">
        <f t="shared" si="0"/>
        <v>4.7808627466063394</v>
      </c>
      <c r="R67" s="42">
        <f t="shared" si="1"/>
        <v>4.7418432827078183</v>
      </c>
      <c r="S67" s="42">
        <f t="shared" si="2"/>
        <v>4.8198822105048604</v>
      </c>
    </row>
    <row r="68" spans="2:19">
      <c r="B68" s="45" t="s">
        <v>1</v>
      </c>
      <c r="I68" s="23">
        <v>41130</v>
      </c>
      <c r="J68">
        <v>3.29</v>
      </c>
      <c r="K68">
        <v>3.38</v>
      </c>
      <c r="L68">
        <v>3.28</v>
      </c>
      <c r="M68">
        <v>3.38</v>
      </c>
      <c r="N68">
        <v>3.38</v>
      </c>
      <c r="O68">
        <v>6374600</v>
      </c>
      <c r="Q68" s="42">
        <f t="shared" si="0"/>
        <v>4.7808627466063394</v>
      </c>
      <c r="R68" s="42">
        <f t="shared" si="1"/>
        <v>4.7418432827078183</v>
      </c>
      <c r="S68" s="42">
        <f t="shared" si="2"/>
        <v>4.8198822105048604</v>
      </c>
    </row>
    <row r="69" spans="2:19">
      <c r="B69" s="7" t="s">
        <v>60</v>
      </c>
      <c r="C69" s="10">
        <v>8327</v>
      </c>
      <c r="D69" s="10">
        <v>8229</v>
      </c>
      <c r="E69" s="10">
        <v>8396</v>
      </c>
      <c r="F69" s="9">
        <v>8932</v>
      </c>
      <c r="I69" s="23">
        <v>41131</v>
      </c>
      <c r="J69">
        <v>3.4</v>
      </c>
      <c r="K69">
        <v>3.4</v>
      </c>
      <c r="L69">
        <v>3.36</v>
      </c>
      <c r="M69">
        <v>3.39</v>
      </c>
      <c r="N69">
        <v>3.39</v>
      </c>
      <c r="O69">
        <v>4243800</v>
      </c>
      <c r="Q69" s="42">
        <f t="shared" si="0"/>
        <v>4.7808627466063394</v>
      </c>
      <c r="R69" s="42">
        <f t="shared" si="1"/>
        <v>4.7418432827078183</v>
      </c>
      <c r="S69" s="42">
        <f t="shared" si="2"/>
        <v>4.8198822105048604</v>
      </c>
    </row>
    <row r="70" spans="2:19">
      <c r="B70" s="51" t="s">
        <v>61</v>
      </c>
      <c r="C70" s="54">
        <v>5013</v>
      </c>
      <c r="D70" s="54">
        <v>5234</v>
      </c>
      <c r="E70" s="54">
        <v>5690</v>
      </c>
      <c r="F70" s="53">
        <v>5668</v>
      </c>
      <c r="I70" s="23">
        <v>41134</v>
      </c>
      <c r="J70">
        <v>3.39</v>
      </c>
      <c r="K70">
        <v>3.46</v>
      </c>
      <c r="L70">
        <v>3.38</v>
      </c>
      <c r="M70">
        <v>3.46</v>
      </c>
      <c r="N70">
        <v>3.46</v>
      </c>
      <c r="O70">
        <v>3001700</v>
      </c>
      <c r="Q70" s="42">
        <f t="shared" si="0"/>
        <v>4.7808627466063394</v>
      </c>
      <c r="R70" s="42">
        <f t="shared" si="1"/>
        <v>4.7418432827078183</v>
      </c>
      <c r="S70" s="42">
        <f t="shared" si="2"/>
        <v>4.8198822105048604</v>
      </c>
    </row>
    <row r="71" spans="2:19">
      <c r="B71" s="51" t="s">
        <v>62</v>
      </c>
      <c r="C71" s="51">
        <v>515</v>
      </c>
      <c r="D71" s="51">
        <v>590</v>
      </c>
      <c r="E71" s="51">
        <v>664</v>
      </c>
      <c r="F71" s="52">
        <v>781</v>
      </c>
      <c r="I71" s="23">
        <v>41135</v>
      </c>
      <c r="J71">
        <v>3.45</v>
      </c>
      <c r="K71">
        <v>3.48</v>
      </c>
      <c r="L71">
        <v>3.42</v>
      </c>
      <c r="M71">
        <v>3.48</v>
      </c>
      <c r="N71">
        <v>3.48</v>
      </c>
      <c r="O71">
        <v>2885700</v>
      </c>
      <c r="Q71" s="42">
        <f t="shared" si="0"/>
        <v>4.7808627466063394</v>
      </c>
      <c r="R71" s="42">
        <f t="shared" si="1"/>
        <v>4.7418432827078183</v>
      </c>
      <c r="S71" s="42">
        <f t="shared" si="2"/>
        <v>4.8198822105048604</v>
      </c>
    </row>
    <row r="72" spans="2:19">
      <c r="B72" s="55" t="s">
        <v>63</v>
      </c>
      <c r="C72" s="55">
        <v>440</v>
      </c>
      <c r="D72" s="55">
        <v>511</v>
      </c>
      <c r="E72" s="55">
        <v>567</v>
      </c>
      <c r="F72" s="56">
        <v>661</v>
      </c>
      <c r="I72" s="23">
        <v>41136</v>
      </c>
      <c r="J72">
        <v>3.49</v>
      </c>
      <c r="K72">
        <v>3.49</v>
      </c>
      <c r="L72">
        <v>3.43</v>
      </c>
      <c r="M72">
        <v>3.48</v>
      </c>
      <c r="N72">
        <v>3.48</v>
      </c>
      <c r="O72">
        <v>2682000</v>
      </c>
      <c r="Q72" s="42">
        <f t="shared" si="0"/>
        <v>4.7808627466063394</v>
      </c>
      <c r="R72" s="42">
        <f t="shared" si="1"/>
        <v>4.7418432827078183</v>
      </c>
      <c r="S72" s="42">
        <f t="shared" si="2"/>
        <v>4.8198822105048604</v>
      </c>
    </row>
    <row r="73" spans="2:19">
      <c r="B73" s="55" t="s">
        <v>64</v>
      </c>
      <c r="C73" s="55">
        <v>75</v>
      </c>
      <c r="D73" s="55">
        <v>79</v>
      </c>
      <c r="E73" s="55">
        <v>96</v>
      </c>
      <c r="F73" s="56">
        <v>120</v>
      </c>
      <c r="I73" s="23">
        <v>41137</v>
      </c>
      <c r="J73">
        <v>3.47</v>
      </c>
      <c r="K73">
        <v>3.49</v>
      </c>
      <c r="L73">
        <v>3.46</v>
      </c>
      <c r="M73">
        <v>3.48</v>
      </c>
      <c r="N73">
        <v>3.48</v>
      </c>
      <c r="O73">
        <v>1840600</v>
      </c>
      <c r="Q73" s="42">
        <f t="shared" ref="Q73:Q136" si="5">Q72</f>
        <v>4.7808627466063394</v>
      </c>
      <c r="R73" s="42">
        <f t="shared" ref="R73:R136" si="6">R72</f>
        <v>4.7418432827078183</v>
      </c>
      <c r="S73" s="42">
        <f t="shared" ref="S73:S136" si="7">S72</f>
        <v>4.8198822105048604</v>
      </c>
    </row>
    <row r="74" spans="2:19" ht="15.75" thickBot="1">
      <c r="B74" s="15" t="s">
        <v>65</v>
      </c>
      <c r="C74" s="17">
        <v>2800</v>
      </c>
      <c r="D74" s="17">
        <v>2406</v>
      </c>
      <c r="E74" s="17">
        <v>2042</v>
      </c>
      <c r="F74" s="16">
        <v>2483</v>
      </c>
      <c r="I74" s="23">
        <v>41138</v>
      </c>
      <c r="J74">
        <v>3.47</v>
      </c>
      <c r="K74">
        <v>3.5</v>
      </c>
      <c r="L74">
        <v>3.45</v>
      </c>
      <c r="M74">
        <v>3.49</v>
      </c>
      <c r="N74">
        <v>3.49</v>
      </c>
      <c r="O74">
        <v>2189800</v>
      </c>
      <c r="Q74" s="42">
        <f t="shared" si="5"/>
        <v>4.7808627466063394</v>
      </c>
      <c r="R74" s="42">
        <f t="shared" si="6"/>
        <v>4.7418432827078183</v>
      </c>
      <c r="S74" s="42">
        <f t="shared" si="7"/>
        <v>4.8198822105048604</v>
      </c>
    </row>
    <row r="75" spans="2:19" ht="15.75" thickTop="1">
      <c r="B75" s="55" t="s">
        <v>66</v>
      </c>
      <c r="C75" s="55">
        <v>845</v>
      </c>
      <c r="D75" s="55">
        <v>758</v>
      </c>
      <c r="E75" s="55">
        <v>747</v>
      </c>
      <c r="F75" s="56">
        <v>981</v>
      </c>
      <c r="I75" s="23">
        <v>41143</v>
      </c>
      <c r="J75">
        <v>3.49</v>
      </c>
      <c r="K75">
        <v>3.49</v>
      </c>
      <c r="L75">
        <v>3.39</v>
      </c>
      <c r="M75">
        <v>3.4</v>
      </c>
      <c r="N75">
        <v>3.4</v>
      </c>
      <c r="O75">
        <v>2887800</v>
      </c>
      <c r="Q75" s="42">
        <f t="shared" si="5"/>
        <v>4.7808627466063394</v>
      </c>
      <c r="R75" s="42">
        <f t="shared" si="6"/>
        <v>4.7418432827078183</v>
      </c>
      <c r="S75" s="42">
        <f t="shared" si="7"/>
        <v>4.8198822105048604</v>
      </c>
    </row>
    <row r="76" spans="2:19">
      <c r="B76" s="51" t="s">
        <v>67</v>
      </c>
      <c r="C76" s="51">
        <v>280</v>
      </c>
      <c r="D76" s="51">
        <v>291</v>
      </c>
      <c r="E76" s="51">
        <v>381</v>
      </c>
      <c r="F76" s="52">
        <v>171</v>
      </c>
      <c r="I76" s="23">
        <v>41144</v>
      </c>
      <c r="J76">
        <v>3.41</v>
      </c>
      <c r="K76">
        <v>3.42</v>
      </c>
      <c r="L76">
        <v>3.39</v>
      </c>
      <c r="M76">
        <v>3.39</v>
      </c>
      <c r="N76">
        <v>3.39</v>
      </c>
      <c r="O76">
        <v>1251800</v>
      </c>
      <c r="Q76" s="42">
        <f t="shared" si="5"/>
        <v>4.7808627466063394</v>
      </c>
      <c r="R76" s="42">
        <f t="shared" si="6"/>
        <v>4.7418432827078183</v>
      </c>
      <c r="S76" s="42">
        <f t="shared" si="7"/>
        <v>4.8198822105048604</v>
      </c>
    </row>
    <row r="77" spans="2:19" ht="15.75" thickBot="1">
      <c r="B77" s="15" t="s">
        <v>68</v>
      </c>
      <c r="C77" s="17">
        <v>1675</v>
      </c>
      <c r="D77" s="17">
        <v>1357</v>
      </c>
      <c r="E77" s="15">
        <v>914</v>
      </c>
      <c r="F77" s="16">
        <v>1330</v>
      </c>
      <c r="G77" s="20"/>
      <c r="H77" s="20"/>
      <c r="I77" s="23">
        <v>41145</v>
      </c>
      <c r="J77">
        <v>3.41</v>
      </c>
      <c r="K77">
        <v>3.43</v>
      </c>
      <c r="L77">
        <v>3.36</v>
      </c>
      <c r="M77">
        <v>3.36</v>
      </c>
      <c r="N77">
        <v>3.36</v>
      </c>
      <c r="O77">
        <v>3264800</v>
      </c>
      <c r="Q77" s="42">
        <f t="shared" si="5"/>
        <v>4.7808627466063394</v>
      </c>
      <c r="R77" s="42">
        <f t="shared" si="6"/>
        <v>4.7418432827078183</v>
      </c>
      <c r="S77" s="42">
        <f t="shared" si="7"/>
        <v>4.8198822105048604</v>
      </c>
    </row>
    <row r="78" spans="2:19" ht="15.75" thickTop="1">
      <c r="B78" s="51" t="s">
        <v>69</v>
      </c>
      <c r="C78" s="51">
        <v>11</v>
      </c>
      <c r="D78" s="51">
        <v>48</v>
      </c>
      <c r="E78" s="51">
        <v>49</v>
      </c>
      <c r="F78" s="52">
        <v>98</v>
      </c>
      <c r="I78" s="23">
        <v>41148</v>
      </c>
      <c r="J78">
        <v>3.36</v>
      </c>
      <c r="K78">
        <v>3.37</v>
      </c>
      <c r="L78">
        <v>3.35</v>
      </c>
      <c r="M78">
        <v>3.36</v>
      </c>
      <c r="N78">
        <v>3.36</v>
      </c>
      <c r="O78">
        <v>1376000</v>
      </c>
      <c r="Q78" s="42">
        <f t="shared" si="5"/>
        <v>4.7808627466063394</v>
      </c>
      <c r="R78" s="42">
        <f t="shared" si="6"/>
        <v>4.7418432827078183</v>
      </c>
      <c r="S78" s="42">
        <f t="shared" si="7"/>
        <v>4.8198822105048604</v>
      </c>
    </row>
    <row r="79" spans="2:19">
      <c r="B79" s="51" t="s">
        <v>70</v>
      </c>
      <c r="C79" s="51">
        <v>-89</v>
      </c>
      <c r="D79" s="51">
        <v>-75</v>
      </c>
      <c r="E79" s="51">
        <v>-38</v>
      </c>
      <c r="F79" s="52">
        <v>-32</v>
      </c>
      <c r="I79" s="23">
        <v>41149</v>
      </c>
      <c r="J79">
        <v>3.36</v>
      </c>
      <c r="K79">
        <v>3.37</v>
      </c>
      <c r="L79">
        <v>3.35</v>
      </c>
      <c r="M79">
        <v>3.36</v>
      </c>
      <c r="N79">
        <v>3.36</v>
      </c>
      <c r="O79">
        <v>1430400</v>
      </c>
      <c r="Q79" s="42">
        <f t="shared" si="5"/>
        <v>4.7808627466063394</v>
      </c>
      <c r="R79" s="42">
        <f t="shared" si="6"/>
        <v>4.7418432827078183</v>
      </c>
      <c r="S79" s="42">
        <f t="shared" si="7"/>
        <v>4.8198822105048604</v>
      </c>
    </row>
    <row r="80" spans="2:19">
      <c r="B80" s="51" t="s">
        <v>226</v>
      </c>
      <c r="C80" s="57" t="s">
        <v>79</v>
      </c>
      <c r="D80" s="57" t="s">
        <v>79</v>
      </c>
      <c r="E80" s="57" t="s">
        <v>79</v>
      </c>
      <c r="F80" s="52">
        <v>21</v>
      </c>
      <c r="I80" s="23">
        <v>41150</v>
      </c>
      <c r="J80">
        <v>3.35</v>
      </c>
      <c r="K80">
        <v>3.35</v>
      </c>
      <c r="L80">
        <v>3.3</v>
      </c>
      <c r="M80">
        <v>3.3</v>
      </c>
      <c r="N80">
        <v>3.3</v>
      </c>
      <c r="O80">
        <v>5503500</v>
      </c>
      <c r="Q80" s="42">
        <f t="shared" si="5"/>
        <v>4.7808627466063394</v>
      </c>
      <c r="R80" s="42">
        <f t="shared" si="6"/>
        <v>4.7418432827078183</v>
      </c>
      <c r="S80" s="42">
        <f t="shared" si="7"/>
        <v>4.8198822105048604</v>
      </c>
    </row>
    <row r="81" spans="2:19">
      <c r="B81" s="51" t="s">
        <v>71</v>
      </c>
      <c r="C81" s="51">
        <v>234</v>
      </c>
      <c r="D81" s="51">
        <v>229</v>
      </c>
      <c r="E81" s="51">
        <v>642</v>
      </c>
      <c r="F81" s="53">
        <v>1764</v>
      </c>
      <c r="I81" s="23">
        <v>41151</v>
      </c>
      <c r="J81">
        <v>3.33</v>
      </c>
      <c r="K81">
        <v>3.53</v>
      </c>
      <c r="L81">
        <v>3.33</v>
      </c>
      <c r="M81">
        <v>3.53</v>
      </c>
      <c r="N81">
        <v>3.53</v>
      </c>
      <c r="O81">
        <v>12450100</v>
      </c>
      <c r="Q81" s="42">
        <f t="shared" si="5"/>
        <v>4.7808627466063394</v>
      </c>
      <c r="R81" s="42">
        <f t="shared" si="6"/>
        <v>4.7418432827078183</v>
      </c>
      <c r="S81" s="42">
        <f t="shared" si="7"/>
        <v>4.8198822105048604</v>
      </c>
    </row>
    <row r="82" spans="2:19">
      <c r="B82" s="51" t="s">
        <v>72</v>
      </c>
      <c r="C82" s="51">
        <v>52</v>
      </c>
      <c r="D82" s="51">
        <v>35</v>
      </c>
      <c r="E82" s="51">
        <v>36</v>
      </c>
      <c r="F82" s="52">
        <v>184</v>
      </c>
      <c r="I82" s="23">
        <v>41155</v>
      </c>
      <c r="J82">
        <v>3.53</v>
      </c>
      <c r="K82">
        <v>3.53</v>
      </c>
      <c r="L82">
        <v>3.47</v>
      </c>
      <c r="M82">
        <v>3.51</v>
      </c>
      <c r="N82">
        <v>3.51</v>
      </c>
      <c r="O82">
        <v>4528600</v>
      </c>
      <c r="Q82" s="42">
        <f t="shared" si="5"/>
        <v>4.7808627466063394</v>
      </c>
      <c r="R82" s="42">
        <f t="shared" si="6"/>
        <v>4.7418432827078183</v>
      </c>
      <c r="S82" s="42">
        <f t="shared" si="7"/>
        <v>4.8198822105048604</v>
      </c>
    </row>
    <row r="83" spans="2:19">
      <c r="B83" s="51" t="s">
        <v>73</v>
      </c>
      <c r="C83" s="51">
        <v>0</v>
      </c>
      <c r="D83" s="51">
        <v>0</v>
      </c>
      <c r="E83" s="51">
        <v>0</v>
      </c>
      <c r="F83" s="52">
        <v>93</v>
      </c>
      <c r="I83" s="23">
        <v>41156</v>
      </c>
      <c r="J83">
        <v>3.52</v>
      </c>
      <c r="K83">
        <v>3.57</v>
      </c>
      <c r="L83">
        <v>3.5</v>
      </c>
      <c r="M83">
        <v>3.57</v>
      </c>
      <c r="N83">
        <v>3.57</v>
      </c>
      <c r="O83">
        <v>2901600</v>
      </c>
      <c r="Q83" s="42">
        <f t="shared" si="5"/>
        <v>4.7808627466063394</v>
      </c>
      <c r="R83" s="42">
        <f t="shared" si="6"/>
        <v>4.7418432827078183</v>
      </c>
      <c r="S83" s="42">
        <f t="shared" si="7"/>
        <v>4.8198822105048604</v>
      </c>
    </row>
    <row r="84" spans="2:19" ht="15.75" thickBot="1">
      <c r="B84" s="15" t="s">
        <v>74</v>
      </c>
      <c r="C84" s="17">
        <v>1779</v>
      </c>
      <c r="D84" s="17">
        <v>1524</v>
      </c>
      <c r="E84" s="17">
        <v>1530</v>
      </c>
      <c r="F84" s="16">
        <v>3091</v>
      </c>
      <c r="G84" s="20"/>
      <c r="H84" s="20"/>
      <c r="I84" s="23">
        <v>41157</v>
      </c>
      <c r="J84">
        <v>3.56</v>
      </c>
      <c r="K84">
        <v>3.56</v>
      </c>
      <c r="L84">
        <v>3.51</v>
      </c>
      <c r="M84">
        <v>3.53</v>
      </c>
      <c r="N84">
        <v>3.53</v>
      </c>
      <c r="O84">
        <v>6715000</v>
      </c>
      <c r="Q84" s="42">
        <f t="shared" si="5"/>
        <v>4.7808627466063394</v>
      </c>
      <c r="R84" s="42">
        <f t="shared" si="6"/>
        <v>4.7418432827078183</v>
      </c>
      <c r="S84" s="42">
        <f t="shared" si="7"/>
        <v>4.8198822105048604</v>
      </c>
    </row>
    <row r="85" spans="2:19" ht="15.75" thickTop="1">
      <c r="B85" s="51" t="s">
        <v>75</v>
      </c>
      <c r="C85" s="51">
        <v>-182</v>
      </c>
      <c r="D85" s="51">
        <v>-384</v>
      </c>
      <c r="E85" s="51">
        <v>-287</v>
      </c>
      <c r="F85" s="52">
        <v>-290</v>
      </c>
      <c r="I85" s="23">
        <v>41158</v>
      </c>
      <c r="J85">
        <v>3.52</v>
      </c>
      <c r="K85">
        <v>3.54</v>
      </c>
      <c r="L85">
        <v>3.48</v>
      </c>
      <c r="M85">
        <v>3.51</v>
      </c>
      <c r="N85">
        <v>3.51</v>
      </c>
      <c r="O85">
        <v>5662800</v>
      </c>
      <c r="Q85" s="42">
        <f t="shared" si="5"/>
        <v>4.7808627466063394</v>
      </c>
      <c r="R85" s="42">
        <f t="shared" si="6"/>
        <v>4.7418432827078183</v>
      </c>
      <c r="S85" s="42">
        <f t="shared" si="7"/>
        <v>4.8198822105048604</v>
      </c>
    </row>
    <row r="86" spans="2:19">
      <c r="B86" s="55" t="s">
        <v>76</v>
      </c>
      <c r="C86" s="55">
        <v>428</v>
      </c>
      <c r="D86" s="55">
        <v>373</v>
      </c>
      <c r="E86" s="55">
        <v>313</v>
      </c>
      <c r="F86" s="56">
        <v>74</v>
      </c>
      <c r="I86" s="23">
        <v>41159</v>
      </c>
      <c r="J86">
        <v>3.52</v>
      </c>
      <c r="K86">
        <v>3.55</v>
      </c>
      <c r="L86">
        <v>3.49</v>
      </c>
      <c r="M86">
        <v>3.49</v>
      </c>
      <c r="N86">
        <v>3.49</v>
      </c>
      <c r="O86">
        <v>5405400</v>
      </c>
      <c r="Q86" s="42">
        <f t="shared" si="5"/>
        <v>4.7808627466063394</v>
      </c>
      <c r="R86" s="42">
        <f t="shared" si="6"/>
        <v>4.7418432827078183</v>
      </c>
      <c r="S86" s="42">
        <f t="shared" si="7"/>
        <v>4.8198822105048604</v>
      </c>
    </row>
    <row r="87" spans="2:19">
      <c r="B87" s="55" t="s">
        <v>77</v>
      </c>
      <c r="C87" s="55">
        <v>37</v>
      </c>
      <c r="D87" s="55">
        <v>37</v>
      </c>
      <c r="E87" s="55">
        <v>-2</v>
      </c>
      <c r="F87" s="56">
        <v>66</v>
      </c>
      <c r="I87" s="23">
        <v>41162</v>
      </c>
      <c r="J87">
        <v>3.53</v>
      </c>
      <c r="K87">
        <v>3.55</v>
      </c>
      <c r="L87">
        <v>3.49</v>
      </c>
      <c r="M87">
        <v>3.55</v>
      </c>
      <c r="N87">
        <v>3.55</v>
      </c>
      <c r="O87">
        <v>2756500</v>
      </c>
      <c r="Q87" s="42">
        <f t="shared" si="5"/>
        <v>4.7808627466063394</v>
      </c>
      <c r="R87" s="42">
        <f t="shared" si="6"/>
        <v>4.7418432827078183</v>
      </c>
      <c r="S87" s="42">
        <f t="shared" si="7"/>
        <v>4.8198822105048604</v>
      </c>
    </row>
    <row r="88" spans="2:19">
      <c r="B88" s="55" t="s">
        <v>78</v>
      </c>
      <c r="C88" s="55">
        <v>-283</v>
      </c>
      <c r="D88" s="55">
        <v>-27</v>
      </c>
      <c r="E88" s="55">
        <v>-23</v>
      </c>
      <c r="F88" s="56">
        <v>150</v>
      </c>
      <c r="I88" s="23">
        <v>41163</v>
      </c>
      <c r="J88">
        <v>3.53</v>
      </c>
      <c r="K88">
        <v>3.54</v>
      </c>
      <c r="L88">
        <v>3.5</v>
      </c>
      <c r="M88">
        <v>3.53</v>
      </c>
      <c r="N88">
        <v>3.53</v>
      </c>
      <c r="O88">
        <v>2921900</v>
      </c>
      <c r="Q88" s="42">
        <f t="shared" si="5"/>
        <v>4.7808627466063394</v>
      </c>
      <c r="R88" s="42">
        <f t="shared" si="6"/>
        <v>4.7418432827078183</v>
      </c>
      <c r="S88" s="42">
        <f t="shared" si="7"/>
        <v>4.8198822105048604</v>
      </c>
    </row>
    <row r="89" spans="2:19">
      <c r="B89" s="51" t="s">
        <v>44</v>
      </c>
      <c r="C89" s="51">
        <v>-19</v>
      </c>
      <c r="D89" s="51">
        <v>-48</v>
      </c>
      <c r="E89" s="51">
        <v>-15</v>
      </c>
      <c r="F89" s="52">
        <v>-79</v>
      </c>
      <c r="I89" s="23">
        <v>41164</v>
      </c>
      <c r="J89">
        <v>3.52</v>
      </c>
      <c r="K89">
        <v>3.54</v>
      </c>
      <c r="L89">
        <v>3.48</v>
      </c>
      <c r="M89">
        <v>3.5</v>
      </c>
      <c r="N89">
        <v>3.5</v>
      </c>
      <c r="O89">
        <v>2952500</v>
      </c>
      <c r="Q89" s="42">
        <f t="shared" si="5"/>
        <v>4.7808627466063394</v>
      </c>
      <c r="R89" s="42">
        <f t="shared" si="6"/>
        <v>4.7418432827078183</v>
      </c>
      <c r="S89" s="42">
        <f t="shared" si="7"/>
        <v>4.8198822105048604</v>
      </c>
    </row>
    <row r="90" spans="2:19">
      <c r="B90" s="51" t="s">
        <v>80</v>
      </c>
      <c r="C90" s="51">
        <v>-13</v>
      </c>
      <c r="D90" s="51">
        <v>0</v>
      </c>
      <c r="E90" s="51">
        <v>0</v>
      </c>
      <c r="F90" s="52">
        <v>0</v>
      </c>
      <c r="G90" s="20"/>
      <c r="H90" s="20"/>
      <c r="I90" s="23">
        <v>41165</v>
      </c>
      <c r="J90">
        <v>3.5</v>
      </c>
      <c r="K90">
        <v>3.62</v>
      </c>
      <c r="L90">
        <v>3.49</v>
      </c>
      <c r="M90">
        <v>3.62</v>
      </c>
      <c r="N90">
        <v>3.62</v>
      </c>
      <c r="O90">
        <v>5712700</v>
      </c>
      <c r="Q90" s="42">
        <f t="shared" si="5"/>
        <v>4.7808627466063394</v>
      </c>
      <c r="R90" s="42">
        <f t="shared" si="6"/>
        <v>4.7418432827078183</v>
      </c>
      <c r="S90" s="42">
        <f t="shared" si="7"/>
        <v>4.8198822105048604</v>
      </c>
    </row>
    <row r="91" spans="2:19" ht="25.5" thickBot="1">
      <c r="B91" s="15" t="s">
        <v>81</v>
      </c>
      <c r="C91" s="17">
        <v>1603</v>
      </c>
      <c r="D91" s="17">
        <v>1189</v>
      </c>
      <c r="E91" s="17">
        <v>1258</v>
      </c>
      <c r="F91" s="16">
        <v>2880</v>
      </c>
      <c r="G91" s="20"/>
      <c r="H91" s="20"/>
      <c r="I91" s="23">
        <v>41166</v>
      </c>
      <c r="J91">
        <v>3.62</v>
      </c>
      <c r="K91">
        <v>3.72</v>
      </c>
      <c r="L91">
        <v>3.62</v>
      </c>
      <c r="M91">
        <v>3.72</v>
      </c>
      <c r="N91">
        <v>3.72</v>
      </c>
      <c r="O91">
        <v>4916000</v>
      </c>
      <c r="Q91" s="42">
        <f t="shared" si="5"/>
        <v>4.7808627466063394</v>
      </c>
      <c r="R91" s="42">
        <f t="shared" si="6"/>
        <v>4.7418432827078183</v>
      </c>
      <c r="S91" s="42">
        <f t="shared" si="7"/>
        <v>4.8198822105048604</v>
      </c>
    </row>
    <row r="92" spans="2:19" ht="26.25" thickTop="1" thickBot="1">
      <c r="B92" s="15" t="s">
        <v>82</v>
      </c>
      <c r="C92" s="17">
        <v>1603</v>
      </c>
      <c r="D92" s="17">
        <v>1189</v>
      </c>
      <c r="E92" s="17">
        <v>1258</v>
      </c>
      <c r="F92" s="16">
        <v>2880</v>
      </c>
      <c r="I92" s="23">
        <v>41170</v>
      </c>
      <c r="J92">
        <v>3.72</v>
      </c>
      <c r="K92">
        <v>3.78</v>
      </c>
      <c r="L92">
        <v>3.65</v>
      </c>
      <c r="M92">
        <v>3.65</v>
      </c>
      <c r="N92">
        <v>3.65</v>
      </c>
      <c r="O92">
        <v>5878300</v>
      </c>
      <c r="Q92" s="42">
        <f t="shared" si="5"/>
        <v>4.7808627466063394</v>
      </c>
      <c r="R92" s="42">
        <f t="shared" si="6"/>
        <v>4.7418432827078183</v>
      </c>
      <c r="S92" s="42">
        <f t="shared" si="7"/>
        <v>4.8198822105048604</v>
      </c>
    </row>
    <row r="93" spans="2:19" ht="25.5" thickTop="1">
      <c r="B93" s="51" t="s">
        <v>83</v>
      </c>
      <c r="C93" s="54">
        <v>5672</v>
      </c>
      <c r="D93" s="54">
        <v>5671</v>
      </c>
      <c r="E93" s="54">
        <v>5673</v>
      </c>
      <c r="F93" s="53">
        <v>5672</v>
      </c>
      <c r="I93" s="23">
        <v>41171</v>
      </c>
      <c r="J93">
        <v>3.65</v>
      </c>
      <c r="K93">
        <v>3.69</v>
      </c>
      <c r="L93">
        <v>3.57</v>
      </c>
      <c r="M93">
        <v>3.69</v>
      </c>
      <c r="N93">
        <v>3.69</v>
      </c>
      <c r="O93">
        <v>5630800</v>
      </c>
      <c r="Q93" s="42">
        <f t="shared" si="5"/>
        <v>4.7808627466063394</v>
      </c>
      <c r="R93" s="42">
        <f t="shared" si="6"/>
        <v>4.7418432827078183</v>
      </c>
      <c r="S93" s="42">
        <f t="shared" si="7"/>
        <v>4.8198822105048604</v>
      </c>
    </row>
    <row r="94" spans="2:19">
      <c r="B94" s="51" t="s">
        <v>84</v>
      </c>
      <c r="C94" s="51">
        <v>0.28000000000000003</v>
      </c>
      <c r="D94" s="51">
        <v>0.21</v>
      </c>
      <c r="E94" s="51">
        <v>0.22</v>
      </c>
      <c r="F94" s="52">
        <v>0.51</v>
      </c>
      <c r="I94" s="23">
        <v>41172</v>
      </c>
      <c r="J94">
        <v>3.65</v>
      </c>
      <c r="K94">
        <v>3.67</v>
      </c>
      <c r="L94">
        <v>3.47</v>
      </c>
      <c r="M94">
        <v>3.5</v>
      </c>
      <c r="N94">
        <v>3.5</v>
      </c>
      <c r="O94">
        <v>7779400</v>
      </c>
      <c r="Q94" s="42">
        <f t="shared" si="5"/>
        <v>4.7808627466063394</v>
      </c>
      <c r="R94" s="42">
        <f t="shared" si="6"/>
        <v>4.7418432827078183</v>
      </c>
      <c r="S94" s="42">
        <f t="shared" si="7"/>
        <v>4.8198822105048604</v>
      </c>
    </row>
    <row r="95" spans="2:19">
      <c r="B95" s="51" t="s">
        <v>85</v>
      </c>
      <c r="C95" s="51">
        <v>0.28000000000000003</v>
      </c>
      <c r="D95" s="51">
        <v>0.21</v>
      </c>
      <c r="E95" s="51">
        <v>0.22</v>
      </c>
      <c r="F95" s="52">
        <v>0.51</v>
      </c>
      <c r="I95" s="23">
        <v>41173</v>
      </c>
      <c r="J95">
        <v>3.52</v>
      </c>
      <c r="K95">
        <v>3.56</v>
      </c>
      <c r="L95">
        <v>3.43</v>
      </c>
      <c r="M95">
        <v>3.5</v>
      </c>
      <c r="N95">
        <v>3.5</v>
      </c>
      <c r="O95">
        <v>7204200</v>
      </c>
      <c r="Q95" s="42">
        <f t="shared" si="5"/>
        <v>4.7808627466063394</v>
      </c>
      <c r="R95" s="42">
        <f t="shared" si="6"/>
        <v>4.7418432827078183</v>
      </c>
      <c r="S95" s="42">
        <f t="shared" si="7"/>
        <v>4.8198822105048604</v>
      </c>
    </row>
    <row r="96" spans="2:19">
      <c r="B96" s="59" t="s">
        <v>56</v>
      </c>
      <c r="C96" s="13"/>
      <c r="D96" s="13"/>
      <c r="E96" s="13"/>
      <c r="F96" s="13"/>
      <c r="I96" s="23">
        <v>41176</v>
      </c>
      <c r="J96">
        <v>3.45</v>
      </c>
      <c r="K96">
        <v>3.46</v>
      </c>
      <c r="L96">
        <v>3.4</v>
      </c>
      <c r="M96">
        <v>3.4</v>
      </c>
      <c r="N96">
        <v>3.4</v>
      </c>
      <c r="O96">
        <v>6862400</v>
      </c>
      <c r="Q96" s="42">
        <f t="shared" si="5"/>
        <v>4.7808627466063394</v>
      </c>
      <c r="R96" s="42">
        <f t="shared" si="6"/>
        <v>4.7418432827078183</v>
      </c>
      <c r="S96" s="42">
        <f t="shared" si="7"/>
        <v>4.8198822105048604</v>
      </c>
    </row>
    <row r="97" spans="2:19">
      <c r="B97" s="58" t="s">
        <v>57</v>
      </c>
      <c r="C97" s="13"/>
      <c r="D97" s="13"/>
      <c r="E97" s="13"/>
      <c r="F97" s="13"/>
      <c r="I97" s="23">
        <v>41177</v>
      </c>
      <c r="J97">
        <v>3.4</v>
      </c>
      <c r="K97">
        <v>3.45</v>
      </c>
      <c r="L97">
        <v>3.38</v>
      </c>
      <c r="M97">
        <v>3.43</v>
      </c>
      <c r="N97">
        <v>3.43</v>
      </c>
      <c r="O97">
        <v>4092300</v>
      </c>
      <c r="Q97" s="42">
        <f t="shared" si="5"/>
        <v>4.7808627466063394</v>
      </c>
      <c r="R97" s="42">
        <f t="shared" si="6"/>
        <v>4.7418432827078183</v>
      </c>
      <c r="S97" s="42">
        <f t="shared" si="7"/>
        <v>4.8198822105048604</v>
      </c>
    </row>
    <row r="98" spans="2:19" ht="24.75">
      <c r="B98" s="58" t="s">
        <v>58</v>
      </c>
      <c r="C98" s="13"/>
      <c r="D98" s="13"/>
      <c r="E98" s="13"/>
      <c r="F98" s="13"/>
      <c r="G98" s="20"/>
      <c r="H98" s="20"/>
      <c r="I98" s="23">
        <v>41178</v>
      </c>
      <c r="J98">
        <v>3.43</v>
      </c>
      <c r="K98">
        <v>3.43</v>
      </c>
      <c r="L98">
        <v>3.35</v>
      </c>
      <c r="M98">
        <v>3.38</v>
      </c>
      <c r="N98">
        <v>3.38</v>
      </c>
      <c r="O98">
        <v>4815600</v>
      </c>
      <c r="Q98" s="42">
        <f t="shared" si="5"/>
        <v>4.7808627466063394</v>
      </c>
      <c r="R98" s="42">
        <f t="shared" si="6"/>
        <v>4.7418432827078183</v>
      </c>
      <c r="S98" s="42">
        <f t="shared" si="7"/>
        <v>4.8198822105048604</v>
      </c>
    </row>
    <row r="99" spans="2:19">
      <c r="I99" s="23">
        <v>41179</v>
      </c>
      <c r="J99">
        <v>3.38</v>
      </c>
      <c r="K99">
        <v>3.41</v>
      </c>
      <c r="L99">
        <v>3.35</v>
      </c>
      <c r="M99">
        <v>3.37</v>
      </c>
      <c r="N99">
        <v>3.37</v>
      </c>
      <c r="O99">
        <v>5496400</v>
      </c>
      <c r="Q99" s="42">
        <f t="shared" si="5"/>
        <v>4.7808627466063394</v>
      </c>
      <c r="R99" s="42">
        <f t="shared" si="6"/>
        <v>4.7418432827078183</v>
      </c>
      <c r="S99" s="42">
        <f t="shared" si="7"/>
        <v>4.8198822105048604</v>
      </c>
    </row>
    <row r="100" spans="2:19">
      <c r="B100" s="45" t="s">
        <v>86</v>
      </c>
      <c r="I100" s="23">
        <v>41180</v>
      </c>
      <c r="J100">
        <v>3.38</v>
      </c>
      <c r="K100">
        <v>3.5</v>
      </c>
      <c r="L100">
        <v>3.36</v>
      </c>
      <c r="M100">
        <v>3.5</v>
      </c>
      <c r="N100">
        <v>3.5</v>
      </c>
      <c r="O100">
        <v>8296800</v>
      </c>
      <c r="Q100" s="42">
        <f t="shared" si="5"/>
        <v>4.7808627466063394</v>
      </c>
      <c r="R100" s="42">
        <f t="shared" si="6"/>
        <v>4.7418432827078183</v>
      </c>
      <c r="S100" s="42">
        <f t="shared" si="7"/>
        <v>4.8198822105048604</v>
      </c>
    </row>
    <row r="101" spans="2:19">
      <c r="B101" s="6"/>
      <c r="C101" s="12">
        <v>2016</v>
      </c>
      <c r="D101" s="5">
        <v>2015</v>
      </c>
      <c r="E101" s="5">
        <v>2014</v>
      </c>
      <c r="F101" s="5">
        <v>2013</v>
      </c>
      <c r="I101" s="23">
        <v>41183</v>
      </c>
      <c r="J101">
        <v>3.49</v>
      </c>
      <c r="K101">
        <v>3.62</v>
      </c>
      <c r="L101">
        <v>3.46</v>
      </c>
      <c r="M101">
        <v>3.59</v>
      </c>
      <c r="N101">
        <v>3.59</v>
      </c>
      <c r="O101">
        <v>6619300</v>
      </c>
      <c r="Q101" s="42">
        <f t="shared" si="5"/>
        <v>4.7808627466063394</v>
      </c>
      <c r="R101" s="42">
        <f t="shared" si="6"/>
        <v>4.7418432827078183</v>
      </c>
      <c r="S101" s="42">
        <f t="shared" si="7"/>
        <v>4.8198822105048604</v>
      </c>
    </row>
    <row r="102" spans="2:19" ht="15.75" thickBot="1">
      <c r="B102" s="18" t="s">
        <v>87</v>
      </c>
      <c r="C102" s="18"/>
      <c r="D102" s="18"/>
      <c r="E102" s="18"/>
      <c r="F102" s="18"/>
      <c r="I102" s="23">
        <v>41184</v>
      </c>
      <c r="J102">
        <v>3.6</v>
      </c>
      <c r="K102">
        <v>3.68</v>
      </c>
      <c r="L102">
        <v>3.6</v>
      </c>
      <c r="M102">
        <v>3.68</v>
      </c>
      <c r="N102">
        <v>3.68</v>
      </c>
      <c r="O102">
        <v>5367800</v>
      </c>
      <c r="Q102" s="42">
        <f t="shared" si="5"/>
        <v>4.7808627466063394</v>
      </c>
      <c r="R102" s="42">
        <f t="shared" si="6"/>
        <v>4.7418432827078183</v>
      </c>
      <c r="S102" s="42">
        <f t="shared" si="7"/>
        <v>4.8198822105048604</v>
      </c>
    </row>
    <row r="103" spans="2:19" ht="15.75" thickTop="1">
      <c r="B103" s="55" t="s">
        <v>88</v>
      </c>
      <c r="C103" s="61">
        <v>1766</v>
      </c>
      <c r="D103" s="61">
        <v>1524</v>
      </c>
      <c r="E103" s="61">
        <v>1530</v>
      </c>
      <c r="F103" s="60">
        <v>3091</v>
      </c>
      <c r="I103" s="23">
        <v>41185</v>
      </c>
      <c r="J103">
        <v>3.67</v>
      </c>
      <c r="K103">
        <v>3.73</v>
      </c>
      <c r="L103">
        <v>3.67</v>
      </c>
      <c r="M103">
        <v>3.72</v>
      </c>
      <c r="N103">
        <v>3.72</v>
      </c>
      <c r="O103">
        <v>7620400</v>
      </c>
      <c r="Q103" s="42">
        <f t="shared" si="5"/>
        <v>4.7808627466063394</v>
      </c>
      <c r="R103" s="42">
        <f t="shared" si="6"/>
        <v>4.7418432827078183</v>
      </c>
      <c r="S103" s="42">
        <f t="shared" si="7"/>
        <v>4.8198822105048604</v>
      </c>
    </row>
    <row r="104" spans="2:19">
      <c r="B104" s="51" t="s">
        <v>89</v>
      </c>
      <c r="C104" s="51">
        <v>440</v>
      </c>
      <c r="D104" s="51">
        <v>511</v>
      </c>
      <c r="E104" s="51">
        <v>567</v>
      </c>
      <c r="F104" s="52">
        <v>661</v>
      </c>
      <c r="I104" s="23">
        <v>41186</v>
      </c>
      <c r="J104">
        <v>3.7</v>
      </c>
      <c r="K104">
        <v>3.78</v>
      </c>
      <c r="L104">
        <v>3.69</v>
      </c>
      <c r="M104">
        <v>3.78</v>
      </c>
      <c r="N104">
        <v>3.78</v>
      </c>
      <c r="O104">
        <v>6964800</v>
      </c>
      <c r="Q104" s="42">
        <f t="shared" si="5"/>
        <v>4.7808627466063394</v>
      </c>
      <c r="R104" s="42">
        <f t="shared" si="6"/>
        <v>4.7418432827078183</v>
      </c>
      <c r="S104" s="42">
        <f t="shared" si="7"/>
        <v>4.8198822105048604</v>
      </c>
    </row>
    <row r="105" spans="2:19">
      <c r="B105" s="51" t="s">
        <v>90</v>
      </c>
      <c r="C105" s="51">
        <v>75</v>
      </c>
      <c r="D105" s="51">
        <v>79</v>
      </c>
      <c r="E105" s="51">
        <v>96</v>
      </c>
      <c r="F105" s="52">
        <v>120</v>
      </c>
      <c r="I105" s="23">
        <v>41187</v>
      </c>
      <c r="J105">
        <v>3.78</v>
      </c>
      <c r="K105">
        <v>3.8</v>
      </c>
      <c r="L105">
        <v>3.75</v>
      </c>
      <c r="M105">
        <v>3.78</v>
      </c>
      <c r="N105">
        <v>3.78</v>
      </c>
      <c r="O105">
        <v>3722000</v>
      </c>
      <c r="Q105" s="42">
        <f t="shared" si="5"/>
        <v>4.7808627466063394</v>
      </c>
      <c r="R105" s="42">
        <f t="shared" si="6"/>
        <v>4.7418432827078183</v>
      </c>
      <c r="S105" s="42">
        <f t="shared" si="7"/>
        <v>4.8198822105048604</v>
      </c>
    </row>
    <row r="106" spans="2:19">
      <c r="B106" s="55" t="s">
        <v>91</v>
      </c>
      <c r="C106" s="55">
        <v>515</v>
      </c>
      <c r="D106" s="55">
        <v>590</v>
      </c>
      <c r="E106" s="55">
        <v>664</v>
      </c>
      <c r="F106" s="56">
        <v>781</v>
      </c>
      <c r="I106" s="23">
        <v>41190</v>
      </c>
      <c r="J106">
        <v>3.75</v>
      </c>
      <c r="K106">
        <v>3.8</v>
      </c>
      <c r="L106">
        <v>3.72</v>
      </c>
      <c r="M106">
        <v>3.8</v>
      </c>
      <c r="N106">
        <v>3.8</v>
      </c>
      <c r="O106">
        <v>4415700</v>
      </c>
      <c r="Q106" s="42">
        <f t="shared" si="5"/>
        <v>4.7808627466063394</v>
      </c>
      <c r="R106" s="42">
        <f t="shared" si="6"/>
        <v>4.7418432827078183</v>
      </c>
      <c r="S106" s="42">
        <f t="shared" si="7"/>
        <v>4.8198822105048604</v>
      </c>
    </row>
    <row r="107" spans="2:19">
      <c r="B107" s="55" t="s">
        <v>92</v>
      </c>
      <c r="C107" s="55">
        <v>-351</v>
      </c>
      <c r="D107" s="55">
        <v>-413</v>
      </c>
      <c r="E107" s="55">
        <v>-370</v>
      </c>
      <c r="F107" s="60">
        <v>-1631</v>
      </c>
      <c r="I107" s="23">
        <v>41191</v>
      </c>
      <c r="J107">
        <v>3.8</v>
      </c>
      <c r="K107">
        <v>3.81</v>
      </c>
      <c r="L107">
        <v>3.76</v>
      </c>
      <c r="M107">
        <v>3.8</v>
      </c>
      <c r="N107">
        <v>3.8</v>
      </c>
      <c r="O107">
        <v>9076300</v>
      </c>
      <c r="Q107" s="42">
        <f t="shared" si="5"/>
        <v>4.7808627466063394</v>
      </c>
      <c r="R107" s="42">
        <f t="shared" si="6"/>
        <v>4.7418432827078183</v>
      </c>
      <c r="S107" s="42">
        <f t="shared" si="7"/>
        <v>4.8198822105048604</v>
      </c>
    </row>
    <row r="108" spans="2:19">
      <c r="B108" s="51" t="s">
        <v>93</v>
      </c>
      <c r="C108" s="54">
        <v>1930</v>
      </c>
      <c r="D108" s="54">
        <v>1701</v>
      </c>
      <c r="E108" s="54">
        <v>1824</v>
      </c>
      <c r="F108" s="53">
        <v>2241</v>
      </c>
      <c r="G108" s="20"/>
      <c r="H108" s="20"/>
      <c r="I108" s="23">
        <v>41192</v>
      </c>
      <c r="J108">
        <v>3.77</v>
      </c>
      <c r="K108">
        <v>3.77</v>
      </c>
      <c r="L108">
        <v>3.62</v>
      </c>
      <c r="M108">
        <v>3.62</v>
      </c>
      <c r="N108">
        <v>3.62</v>
      </c>
      <c r="O108">
        <v>4858300</v>
      </c>
      <c r="Q108" s="42">
        <f t="shared" si="5"/>
        <v>4.7808627466063394</v>
      </c>
      <c r="R108" s="42">
        <f t="shared" si="6"/>
        <v>4.7418432827078183</v>
      </c>
      <c r="S108" s="42">
        <f t="shared" si="7"/>
        <v>4.8198822105048604</v>
      </c>
    </row>
    <row r="109" spans="2:19">
      <c r="B109" s="51" t="s">
        <v>94</v>
      </c>
      <c r="C109" s="51">
        <v>0</v>
      </c>
      <c r="D109" s="51">
        <v>0</v>
      </c>
      <c r="E109" s="51">
        <v>0</v>
      </c>
      <c r="F109" s="52">
        <v>0</v>
      </c>
      <c r="I109" s="23">
        <v>41193</v>
      </c>
      <c r="J109">
        <v>3.62</v>
      </c>
      <c r="K109">
        <v>3.65</v>
      </c>
      <c r="L109">
        <v>3.62</v>
      </c>
      <c r="M109">
        <v>3.62</v>
      </c>
      <c r="N109">
        <v>3.62</v>
      </c>
      <c r="O109">
        <v>2243200</v>
      </c>
      <c r="Q109" s="42">
        <f t="shared" si="5"/>
        <v>4.7808627466063394</v>
      </c>
      <c r="R109" s="42">
        <f t="shared" si="6"/>
        <v>4.7418432827078183</v>
      </c>
      <c r="S109" s="42">
        <f t="shared" si="7"/>
        <v>4.8198822105048604</v>
      </c>
    </row>
    <row r="110" spans="2:19">
      <c r="B110" s="55" t="s">
        <v>95</v>
      </c>
      <c r="C110" s="55">
        <v>42</v>
      </c>
      <c r="D110" s="55">
        <v>-195</v>
      </c>
      <c r="E110" s="55">
        <v>-82</v>
      </c>
      <c r="F110" s="56">
        <v>-41</v>
      </c>
      <c r="I110" s="23">
        <v>41194</v>
      </c>
      <c r="J110">
        <v>3.62</v>
      </c>
      <c r="K110">
        <v>3.72</v>
      </c>
      <c r="L110">
        <v>3.62</v>
      </c>
      <c r="M110">
        <v>3.63</v>
      </c>
      <c r="N110">
        <v>3.63</v>
      </c>
      <c r="O110">
        <v>2388800</v>
      </c>
      <c r="Q110" s="42">
        <f t="shared" si="5"/>
        <v>4.7808627466063394</v>
      </c>
      <c r="R110" s="42">
        <f t="shared" si="6"/>
        <v>4.7418432827078183</v>
      </c>
      <c r="S110" s="42">
        <f t="shared" si="7"/>
        <v>4.8198822105048604</v>
      </c>
    </row>
    <row r="111" spans="2:19">
      <c r="B111" s="55" t="s">
        <v>96</v>
      </c>
      <c r="C111" s="55">
        <v>-10</v>
      </c>
      <c r="D111" s="55">
        <v>-13</v>
      </c>
      <c r="E111" s="55">
        <v>-20</v>
      </c>
      <c r="F111" s="56">
        <v>-2</v>
      </c>
      <c r="I111" s="23">
        <v>41197</v>
      </c>
      <c r="J111">
        <v>3.63</v>
      </c>
      <c r="K111">
        <v>3.65</v>
      </c>
      <c r="L111">
        <v>3.6</v>
      </c>
      <c r="M111">
        <v>3.63</v>
      </c>
      <c r="N111">
        <v>3.63</v>
      </c>
      <c r="O111">
        <v>2731300</v>
      </c>
      <c r="Q111" s="42">
        <f t="shared" si="5"/>
        <v>4.7808627466063394</v>
      </c>
      <c r="R111" s="42">
        <f t="shared" si="6"/>
        <v>4.7418432827078183</v>
      </c>
      <c r="S111" s="42">
        <f t="shared" si="7"/>
        <v>4.8198822105048604</v>
      </c>
    </row>
    <row r="112" spans="2:19">
      <c r="B112" s="55" t="s">
        <v>97</v>
      </c>
      <c r="C112" s="55">
        <v>198</v>
      </c>
      <c r="D112" s="55">
        <v>161</v>
      </c>
      <c r="E112" s="55">
        <v>225</v>
      </c>
      <c r="F112" s="56">
        <v>111</v>
      </c>
      <c r="I112" s="23">
        <v>41198</v>
      </c>
      <c r="J112">
        <v>3.63</v>
      </c>
      <c r="K112">
        <v>3.64</v>
      </c>
      <c r="L112">
        <v>3.6</v>
      </c>
      <c r="M112">
        <v>3.62</v>
      </c>
      <c r="N112">
        <v>3.62</v>
      </c>
      <c r="O112">
        <v>3823000</v>
      </c>
      <c r="Q112" s="42">
        <f t="shared" si="5"/>
        <v>4.7808627466063394</v>
      </c>
      <c r="R112" s="42">
        <f t="shared" si="6"/>
        <v>4.7418432827078183</v>
      </c>
      <c r="S112" s="42">
        <f t="shared" si="7"/>
        <v>4.8198822105048604</v>
      </c>
    </row>
    <row r="113" spans="2:19" ht="24.75">
      <c r="B113" s="55" t="s">
        <v>98</v>
      </c>
      <c r="C113" s="55">
        <v>-7</v>
      </c>
      <c r="D113" s="55">
        <v>-14</v>
      </c>
      <c r="E113" s="55">
        <v>3</v>
      </c>
      <c r="F113" s="56">
        <v>67</v>
      </c>
      <c r="I113" s="23">
        <v>41199</v>
      </c>
      <c r="J113">
        <v>3.63</v>
      </c>
      <c r="K113">
        <v>3.65</v>
      </c>
      <c r="L113">
        <v>3.58</v>
      </c>
      <c r="M113">
        <v>3.62</v>
      </c>
      <c r="N113">
        <v>3.62</v>
      </c>
      <c r="O113">
        <v>7459800</v>
      </c>
      <c r="Q113" s="42">
        <f t="shared" si="5"/>
        <v>4.7808627466063394</v>
      </c>
      <c r="R113" s="42">
        <f t="shared" si="6"/>
        <v>4.7418432827078183</v>
      </c>
      <c r="S113" s="42">
        <f t="shared" si="7"/>
        <v>4.8198822105048604</v>
      </c>
    </row>
    <row r="114" spans="2:19">
      <c r="B114" s="51" t="s">
        <v>99</v>
      </c>
      <c r="C114" s="51">
        <v>222</v>
      </c>
      <c r="D114" s="51">
        <v>-61</v>
      </c>
      <c r="E114" s="51">
        <v>126</v>
      </c>
      <c r="F114" s="52">
        <v>135</v>
      </c>
      <c r="I114" s="23">
        <v>41200</v>
      </c>
      <c r="J114">
        <v>3.61</v>
      </c>
      <c r="K114">
        <v>3.66</v>
      </c>
      <c r="L114">
        <v>3.58</v>
      </c>
      <c r="M114">
        <v>3.66</v>
      </c>
      <c r="N114">
        <v>3.66</v>
      </c>
      <c r="O114">
        <v>4763700</v>
      </c>
      <c r="Q114" s="42">
        <f t="shared" si="5"/>
        <v>4.7808627466063394</v>
      </c>
      <c r="R114" s="42">
        <f t="shared" si="6"/>
        <v>4.7418432827078183</v>
      </c>
      <c r="S114" s="42">
        <f t="shared" si="7"/>
        <v>4.8198822105048604</v>
      </c>
    </row>
    <row r="115" spans="2:19" ht="24.75">
      <c r="B115" s="7" t="s">
        <v>100</v>
      </c>
      <c r="C115" s="10">
        <v>2153</v>
      </c>
      <c r="D115" s="10">
        <v>1641</v>
      </c>
      <c r="E115" s="10">
        <v>1950</v>
      </c>
      <c r="F115" s="9">
        <v>2376</v>
      </c>
      <c r="I115" s="23">
        <v>41201</v>
      </c>
      <c r="J115">
        <v>3.64</v>
      </c>
      <c r="K115">
        <v>3.68</v>
      </c>
      <c r="L115">
        <v>3.58</v>
      </c>
      <c r="M115">
        <v>3.59</v>
      </c>
      <c r="N115">
        <v>3.59</v>
      </c>
      <c r="O115">
        <v>5151800</v>
      </c>
      <c r="Q115" s="42">
        <f t="shared" si="5"/>
        <v>4.7808627466063394</v>
      </c>
      <c r="R115" s="42">
        <f t="shared" si="6"/>
        <v>4.7418432827078183</v>
      </c>
      <c r="S115" s="42">
        <f t="shared" si="7"/>
        <v>4.8198822105048604</v>
      </c>
    </row>
    <row r="116" spans="2:19" ht="15.75" thickBot="1">
      <c r="B116" s="18" t="s">
        <v>101</v>
      </c>
      <c r="C116" s="18"/>
      <c r="D116" s="18"/>
      <c r="E116" s="18"/>
      <c r="F116" s="18"/>
      <c r="I116" s="23">
        <v>41204</v>
      </c>
      <c r="J116">
        <v>3.58</v>
      </c>
      <c r="K116">
        <v>3.59</v>
      </c>
      <c r="L116">
        <v>3.55</v>
      </c>
      <c r="M116">
        <v>3.56</v>
      </c>
      <c r="N116">
        <v>3.56</v>
      </c>
      <c r="O116">
        <v>2725100</v>
      </c>
      <c r="Q116" s="42">
        <f t="shared" si="5"/>
        <v>4.7808627466063394</v>
      </c>
      <c r="R116" s="42">
        <f t="shared" si="6"/>
        <v>4.7418432827078183</v>
      </c>
      <c r="S116" s="42">
        <f t="shared" si="7"/>
        <v>4.8198822105048604</v>
      </c>
    </row>
    <row r="117" spans="2:19" ht="15.75" thickTop="1">
      <c r="B117" s="51" t="s">
        <v>102</v>
      </c>
      <c r="C117" s="51">
        <v>-459</v>
      </c>
      <c r="D117" s="51">
        <v>-330</v>
      </c>
      <c r="E117" s="51">
        <v>-322</v>
      </c>
      <c r="F117" s="52">
        <v>-484</v>
      </c>
      <c r="I117" s="23">
        <v>41205</v>
      </c>
      <c r="J117">
        <v>3.56</v>
      </c>
      <c r="K117">
        <v>3.57</v>
      </c>
      <c r="L117">
        <v>3.52</v>
      </c>
      <c r="M117">
        <v>3.54</v>
      </c>
      <c r="N117">
        <v>3.54</v>
      </c>
      <c r="O117">
        <v>2382500</v>
      </c>
      <c r="Q117" s="42">
        <f t="shared" si="5"/>
        <v>4.7808627466063394</v>
      </c>
      <c r="R117" s="42">
        <f t="shared" si="6"/>
        <v>4.7418432827078183</v>
      </c>
      <c r="S117" s="42">
        <f t="shared" si="7"/>
        <v>4.8198822105048604</v>
      </c>
    </row>
    <row r="118" spans="2:19">
      <c r="B118" s="51" t="s">
        <v>103</v>
      </c>
      <c r="C118" s="51">
        <v>48</v>
      </c>
      <c r="D118" s="51">
        <v>2</v>
      </c>
      <c r="E118" s="51">
        <v>179</v>
      </c>
      <c r="F118" s="53">
        <v>1738</v>
      </c>
      <c r="I118" s="23">
        <v>41206</v>
      </c>
      <c r="J118">
        <v>3.54</v>
      </c>
      <c r="K118">
        <v>3.56</v>
      </c>
      <c r="L118">
        <v>3.52</v>
      </c>
      <c r="M118">
        <v>3.54</v>
      </c>
      <c r="N118">
        <v>3.54</v>
      </c>
      <c r="O118">
        <v>1269000</v>
      </c>
      <c r="Q118" s="42">
        <f t="shared" si="5"/>
        <v>4.7808627466063394</v>
      </c>
      <c r="R118" s="42">
        <f t="shared" si="6"/>
        <v>4.7418432827078183</v>
      </c>
      <c r="S118" s="42">
        <f t="shared" si="7"/>
        <v>4.8198822105048604</v>
      </c>
    </row>
    <row r="119" spans="2:19" ht="24.75">
      <c r="B119" s="51" t="s">
        <v>104</v>
      </c>
      <c r="C119" s="54">
        <v>-1416</v>
      </c>
      <c r="D119" s="54">
        <v>-1827</v>
      </c>
      <c r="E119" s="54">
        <v>-2531</v>
      </c>
      <c r="F119" s="53">
        <v>-3117</v>
      </c>
      <c r="I119" s="23">
        <v>41207</v>
      </c>
      <c r="J119">
        <v>3.54</v>
      </c>
      <c r="K119">
        <v>3.58</v>
      </c>
      <c r="L119">
        <v>3.5</v>
      </c>
      <c r="M119">
        <v>3.54</v>
      </c>
      <c r="N119">
        <v>3.54</v>
      </c>
      <c r="O119">
        <v>3080100</v>
      </c>
      <c r="Q119" s="42">
        <f t="shared" si="5"/>
        <v>4.7808627466063394</v>
      </c>
      <c r="R119" s="42">
        <f t="shared" si="6"/>
        <v>4.7418432827078183</v>
      </c>
      <c r="S119" s="42">
        <f t="shared" si="7"/>
        <v>4.8198822105048604</v>
      </c>
    </row>
    <row r="120" spans="2:19">
      <c r="B120" s="51" t="s">
        <v>105</v>
      </c>
      <c r="C120" s="51">
        <v>2</v>
      </c>
      <c r="D120" s="51">
        <v>2</v>
      </c>
      <c r="E120" s="51">
        <v>34</v>
      </c>
      <c r="F120" s="52">
        <v>334</v>
      </c>
      <c r="I120" s="23">
        <v>41211</v>
      </c>
      <c r="J120">
        <v>3.54</v>
      </c>
      <c r="K120">
        <v>3.54</v>
      </c>
      <c r="L120">
        <v>3.45</v>
      </c>
      <c r="M120">
        <v>3.48</v>
      </c>
      <c r="N120">
        <v>3.48</v>
      </c>
      <c r="O120">
        <v>4048300</v>
      </c>
      <c r="Q120" s="42">
        <f t="shared" si="5"/>
        <v>4.7808627466063394</v>
      </c>
      <c r="R120" s="42">
        <f t="shared" si="6"/>
        <v>4.7418432827078183</v>
      </c>
      <c r="S120" s="42">
        <f t="shared" si="7"/>
        <v>4.8198822105048604</v>
      </c>
    </row>
    <row r="121" spans="2:19">
      <c r="B121" s="51" t="s">
        <v>106</v>
      </c>
      <c r="C121" s="51">
        <v>0</v>
      </c>
      <c r="D121" s="51">
        <v>0</v>
      </c>
      <c r="E121" s="51">
        <v>-61</v>
      </c>
      <c r="F121" s="52">
        <v>0</v>
      </c>
      <c r="I121" s="23">
        <v>41212</v>
      </c>
      <c r="J121">
        <v>3.48</v>
      </c>
      <c r="K121">
        <v>3.52</v>
      </c>
      <c r="L121">
        <v>3.48</v>
      </c>
      <c r="M121">
        <v>3.52</v>
      </c>
      <c r="N121">
        <v>3.52</v>
      </c>
      <c r="O121">
        <v>2046000</v>
      </c>
      <c r="Q121" s="42">
        <f t="shared" si="5"/>
        <v>4.7808627466063394</v>
      </c>
      <c r="R121" s="42">
        <f t="shared" si="6"/>
        <v>4.7418432827078183</v>
      </c>
      <c r="S121" s="42">
        <f t="shared" si="7"/>
        <v>4.8198822105048604</v>
      </c>
    </row>
    <row r="122" spans="2:19">
      <c r="B122" s="51" t="s">
        <v>107</v>
      </c>
      <c r="C122" s="51">
        <v>0</v>
      </c>
      <c r="D122" s="51">
        <v>-33</v>
      </c>
      <c r="E122" s="51">
        <v>0</v>
      </c>
      <c r="F122" s="52">
        <v>0</v>
      </c>
      <c r="I122" s="23">
        <v>41213</v>
      </c>
      <c r="J122">
        <v>3.51</v>
      </c>
      <c r="K122">
        <v>3.6</v>
      </c>
      <c r="L122">
        <v>3.48</v>
      </c>
      <c r="M122">
        <v>3.59</v>
      </c>
      <c r="N122">
        <v>3.59</v>
      </c>
      <c r="O122">
        <v>4452300</v>
      </c>
      <c r="Q122" s="42">
        <f t="shared" si="5"/>
        <v>4.7808627466063394</v>
      </c>
      <c r="R122" s="42">
        <f t="shared" si="6"/>
        <v>4.7418432827078183</v>
      </c>
      <c r="S122" s="42">
        <f t="shared" si="7"/>
        <v>4.8198822105048604</v>
      </c>
    </row>
    <row r="123" spans="2:19">
      <c r="B123" s="51" t="s">
        <v>108</v>
      </c>
      <c r="C123" s="51">
        <v>0</v>
      </c>
      <c r="D123" s="51">
        <v>0</v>
      </c>
      <c r="E123" s="51">
        <v>0</v>
      </c>
      <c r="F123" s="52">
        <v>100</v>
      </c>
      <c r="I123" s="23">
        <v>41214</v>
      </c>
      <c r="J123">
        <v>3.56</v>
      </c>
      <c r="K123">
        <v>3.59</v>
      </c>
      <c r="L123">
        <v>3.53</v>
      </c>
      <c r="M123">
        <v>3.58</v>
      </c>
      <c r="N123">
        <v>3.58</v>
      </c>
      <c r="O123">
        <v>2018600</v>
      </c>
      <c r="Q123" s="42">
        <f t="shared" si="5"/>
        <v>4.7808627466063394</v>
      </c>
      <c r="R123" s="42">
        <f t="shared" si="6"/>
        <v>4.7418432827078183</v>
      </c>
      <c r="S123" s="42">
        <f t="shared" si="7"/>
        <v>4.8198822105048604</v>
      </c>
    </row>
    <row r="124" spans="2:19">
      <c r="B124" s="51" t="s">
        <v>109</v>
      </c>
      <c r="C124" s="51">
        <v>0</v>
      </c>
      <c r="D124" s="51">
        <v>-33</v>
      </c>
      <c r="E124" s="51">
        <v>0</v>
      </c>
      <c r="F124" s="52">
        <v>100</v>
      </c>
      <c r="I124" s="23">
        <v>41215</v>
      </c>
      <c r="J124">
        <v>3.58</v>
      </c>
      <c r="K124">
        <v>3.59</v>
      </c>
      <c r="L124">
        <v>3.48</v>
      </c>
      <c r="M124">
        <v>3.48</v>
      </c>
      <c r="N124">
        <v>3.48</v>
      </c>
      <c r="O124">
        <v>6868300</v>
      </c>
      <c r="Q124" s="42">
        <f t="shared" si="5"/>
        <v>4.7808627466063394</v>
      </c>
      <c r="R124" s="42">
        <f t="shared" si="6"/>
        <v>4.7418432827078183</v>
      </c>
      <c r="S124" s="42">
        <f t="shared" si="7"/>
        <v>4.8198822105048604</v>
      </c>
    </row>
    <row r="125" spans="2:19">
      <c r="B125" s="51" t="s">
        <v>110</v>
      </c>
      <c r="C125" s="51">
        <v>-24</v>
      </c>
      <c r="D125" s="51">
        <v>-5</v>
      </c>
      <c r="E125" s="51">
        <v>-6</v>
      </c>
      <c r="F125" s="52">
        <v>-7</v>
      </c>
      <c r="I125" s="23">
        <v>41218</v>
      </c>
      <c r="J125">
        <v>3.5</v>
      </c>
      <c r="K125">
        <v>3.51</v>
      </c>
      <c r="L125">
        <v>3.47</v>
      </c>
      <c r="M125">
        <v>3.48</v>
      </c>
      <c r="N125">
        <v>3.48</v>
      </c>
      <c r="O125">
        <v>3830500</v>
      </c>
      <c r="Q125" s="42">
        <f t="shared" si="5"/>
        <v>4.7808627466063394</v>
      </c>
      <c r="R125" s="42">
        <f t="shared" si="6"/>
        <v>4.7418432827078183</v>
      </c>
      <c r="S125" s="42">
        <f t="shared" si="7"/>
        <v>4.8198822105048604</v>
      </c>
    </row>
    <row r="126" spans="2:19">
      <c r="B126" s="7" t="s">
        <v>111</v>
      </c>
      <c r="C126" s="10">
        <v>-1849</v>
      </c>
      <c r="D126" s="10">
        <v>-2190</v>
      </c>
      <c r="E126" s="10">
        <v>-2706</v>
      </c>
      <c r="F126" s="9">
        <v>-1436</v>
      </c>
      <c r="I126" s="23">
        <v>41219</v>
      </c>
      <c r="J126">
        <v>3.49</v>
      </c>
      <c r="K126">
        <v>3.53</v>
      </c>
      <c r="L126">
        <v>3.48</v>
      </c>
      <c r="M126">
        <v>3.53</v>
      </c>
      <c r="N126">
        <v>3.53</v>
      </c>
      <c r="O126">
        <v>3992600</v>
      </c>
      <c r="Q126" s="42">
        <f t="shared" si="5"/>
        <v>4.7808627466063394</v>
      </c>
      <c r="R126" s="42">
        <f t="shared" si="6"/>
        <v>4.7418432827078183</v>
      </c>
      <c r="S126" s="42">
        <f t="shared" si="7"/>
        <v>4.8198822105048604</v>
      </c>
    </row>
    <row r="127" spans="2:19" ht="15.75" thickBot="1">
      <c r="B127" s="18" t="s">
        <v>112</v>
      </c>
      <c r="C127" s="18"/>
      <c r="D127" s="18"/>
      <c r="E127" s="18"/>
      <c r="F127" s="18"/>
      <c r="I127" s="23">
        <v>41220</v>
      </c>
      <c r="J127">
        <v>3.52</v>
      </c>
      <c r="K127">
        <v>3.59</v>
      </c>
      <c r="L127">
        <v>3.5</v>
      </c>
      <c r="M127">
        <v>3.58</v>
      </c>
      <c r="N127">
        <v>3.58</v>
      </c>
      <c r="O127">
        <v>7987000</v>
      </c>
      <c r="Q127" s="42">
        <f t="shared" si="5"/>
        <v>4.7808627466063394</v>
      </c>
      <c r="R127" s="42">
        <f t="shared" si="6"/>
        <v>4.7418432827078183</v>
      </c>
      <c r="S127" s="42">
        <f t="shared" si="7"/>
        <v>4.8198822105048604</v>
      </c>
    </row>
    <row r="128" spans="2:19" ht="15.75" thickTop="1">
      <c r="B128" s="51" t="s">
        <v>113</v>
      </c>
      <c r="C128" s="54">
        <v>1306</v>
      </c>
      <c r="D128" s="51">
        <v>0</v>
      </c>
      <c r="E128" s="54">
        <v>2828</v>
      </c>
      <c r="F128" s="53">
        <v>1531</v>
      </c>
      <c r="I128" s="23">
        <v>41221</v>
      </c>
      <c r="J128">
        <v>3.55</v>
      </c>
      <c r="K128">
        <v>3.59</v>
      </c>
      <c r="L128">
        <v>3.5</v>
      </c>
      <c r="M128">
        <v>3.58</v>
      </c>
      <c r="N128">
        <v>3.58</v>
      </c>
      <c r="O128">
        <v>6221000</v>
      </c>
      <c r="Q128" s="42">
        <f t="shared" si="5"/>
        <v>4.7808627466063394</v>
      </c>
      <c r="R128" s="42">
        <f t="shared" si="6"/>
        <v>4.7418432827078183</v>
      </c>
      <c r="S128" s="42">
        <f t="shared" si="7"/>
        <v>4.8198822105048604</v>
      </c>
    </row>
    <row r="129" spans="2:19">
      <c r="B129" s="51" t="s">
        <v>114</v>
      </c>
      <c r="C129" s="51">
        <v>-811</v>
      </c>
      <c r="D129" s="51">
        <v>-124</v>
      </c>
      <c r="E129" s="51">
        <v>-165</v>
      </c>
      <c r="F129" s="53">
        <v>-1733</v>
      </c>
      <c r="I129" s="23">
        <v>41222</v>
      </c>
      <c r="J129">
        <v>3.53</v>
      </c>
      <c r="K129">
        <v>3.57</v>
      </c>
      <c r="L129">
        <v>3.5</v>
      </c>
      <c r="M129">
        <v>3.5</v>
      </c>
      <c r="N129">
        <v>3.5</v>
      </c>
      <c r="O129">
        <v>9015300</v>
      </c>
      <c r="Q129" s="42">
        <f t="shared" si="5"/>
        <v>4.7808627466063394</v>
      </c>
      <c r="R129" s="42">
        <f t="shared" si="6"/>
        <v>4.7418432827078183</v>
      </c>
      <c r="S129" s="42">
        <f t="shared" si="7"/>
        <v>4.8198822105048604</v>
      </c>
    </row>
    <row r="130" spans="2:19" ht="24.75">
      <c r="B130" s="51" t="s">
        <v>115</v>
      </c>
      <c r="C130" s="51">
        <v>-4</v>
      </c>
      <c r="D130" s="51">
        <v>-4</v>
      </c>
      <c r="E130" s="51">
        <v>-4</v>
      </c>
      <c r="F130" s="52">
        <v>-5</v>
      </c>
      <c r="I130" s="23">
        <v>41225</v>
      </c>
      <c r="J130">
        <v>3.5</v>
      </c>
      <c r="K130">
        <v>3.5</v>
      </c>
      <c r="L130">
        <v>3.46</v>
      </c>
      <c r="M130">
        <v>3.46</v>
      </c>
      <c r="N130">
        <v>3.46</v>
      </c>
      <c r="O130">
        <v>3707200</v>
      </c>
      <c r="Q130" s="42">
        <f t="shared" si="5"/>
        <v>4.7808627466063394</v>
      </c>
      <c r="R130" s="42">
        <f t="shared" si="6"/>
        <v>4.7418432827078183</v>
      </c>
      <c r="S130" s="42">
        <f t="shared" si="7"/>
        <v>4.8198822105048604</v>
      </c>
    </row>
    <row r="131" spans="2:19">
      <c r="B131" s="51" t="s">
        <v>116</v>
      </c>
      <c r="C131" s="51">
        <v>-396</v>
      </c>
      <c r="D131" s="51">
        <v>-391</v>
      </c>
      <c r="E131" s="51">
        <v>-357</v>
      </c>
      <c r="F131" s="52">
        <v>-413</v>
      </c>
      <c r="I131" s="23">
        <v>41227</v>
      </c>
      <c r="J131">
        <v>3.46</v>
      </c>
      <c r="K131">
        <v>3.47</v>
      </c>
      <c r="L131">
        <v>3.4</v>
      </c>
      <c r="M131">
        <v>3.4</v>
      </c>
      <c r="N131">
        <v>3.4</v>
      </c>
      <c r="O131">
        <v>5996000</v>
      </c>
      <c r="Q131" s="42">
        <f t="shared" si="5"/>
        <v>4.7808627466063394</v>
      </c>
      <c r="R131" s="42">
        <f t="shared" si="6"/>
        <v>4.7418432827078183</v>
      </c>
      <c r="S131" s="42">
        <f t="shared" si="7"/>
        <v>4.8198822105048604</v>
      </c>
    </row>
    <row r="132" spans="2:19">
      <c r="B132" s="51" t="s">
        <v>117</v>
      </c>
      <c r="C132" s="51">
        <v>-396</v>
      </c>
      <c r="D132" s="51">
        <v>-391</v>
      </c>
      <c r="E132" s="51">
        <v>-357</v>
      </c>
      <c r="F132" s="52">
        <v>-413</v>
      </c>
      <c r="I132" s="23">
        <v>41229</v>
      </c>
      <c r="J132">
        <v>3.4</v>
      </c>
      <c r="K132">
        <v>3.43</v>
      </c>
      <c r="L132">
        <v>3.36</v>
      </c>
      <c r="M132">
        <v>3.42</v>
      </c>
      <c r="N132">
        <v>3.42</v>
      </c>
      <c r="O132">
        <v>8324800</v>
      </c>
      <c r="Q132" s="42">
        <f t="shared" si="5"/>
        <v>4.7808627466063394</v>
      </c>
      <c r="R132" s="42">
        <f t="shared" si="6"/>
        <v>4.7418432827078183</v>
      </c>
      <c r="S132" s="42">
        <f t="shared" si="7"/>
        <v>4.8198822105048604</v>
      </c>
    </row>
    <row r="133" spans="2:19">
      <c r="B133" s="51" t="s">
        <v>118</v>
      </c>
      <c r="C133" s="51">
        <v>45</v>
      </c>
      <c r="D133" s="51">
        <v>22</v>
      </c>
      <c r="E133" s="51">
        <v>0</v>
      </c>
      <c r="F133" s="52">
        <v>45</v>
      </c>
      <c r="I133" s="23">
        <v>41232</v>
      </c>
      <c r="J133">
        <v>3.4</v>
      </c>
      <c r="K133">
        <v>3.42</v>
      </c>
      <c r="L133">
        <v>3.38</v>
      </c>
      <c r="M133">
        <v>3.38</v>
      </c>
      <c r="N133">
        <v>3.38</v>
      </c>
      <c r="O133">
        <v>6030000</v>
      </c>
      <c r="Q133" s="42">
        <f t="shared" si="5"/>
        <v>4.7808627466063394</v>
      </c>
      <c r="R133" s="42">
        <f t="shared" si="6"/>
        <v>4.7418432827078183</v>
      </c>
      <c r="S133" s="42">
        <f t="shared" si="7"/>
        <v>4.8198822105048604</v>
      </c>
    </row>
    <row r="134" spans="2:19">
      <c r="B134" s="51" t="s">
        <v>119</v>
      </c>
      <c r="C134" s="51">
        <v>0</v>
      </c>
      <c r="D134" s="51">
        <v>0</v>
      </c>
      <c r="E134" s="51">
        <v>-114</v>
      </c>
      <c r="F134" s="52">
        <v>0</v>
      </c>
      <c r="I134" s="23">
        <v>41233</v>
      </c>
      <c r="J134">
        <v>3.4</v>
      </c>
      <c r="K134">
        <v>3.44</v>
      </c>
      <c r="L134">
        <v>3.4</v>
      </c>
      <c r="M134">
        <v>3.43</v>
      </c>
      <c r="N134">
        <v>3.43</v>
      </c>
      <c r="O134">
        <v>2809300</v>
      </c>
      <c r="Q134" s="42">
        <f t="shared" si="5"/>
        <v>4.7808627466063394</v>
      </c>
      <c r="R134" s="42">
        <f t="shared" si="6"/>
        <v>4.7418432827078183</v>
      </c>
      <c r="S134" s="42">
        <f t="shared" si="7"/>
        <v>4.8198822105048604</v>
      </c>
    </row>
    <row r="135" spans="2:19">
      <c r="B135" s="51" t="s">
        <v>120</v>
      </c>
      <c r="C135" s="51">
        <v>45</v>
      </c>
      <c r="D135" s="51">
        <v>22</v>
      </c>
      <c r="E135" s="51">
        <v>-114</v>
      </c>
      <c r="F135" s="52">
        <v>45</v>
      </c>
      <c r="I135" s="23">
        <v>41234</v>
      </c>
      <c r="J135">
        <v>3.43</v>
      </c>
      <c r="K135">
        <v>3.45</v>
      </c>
      <c r="L135">
        <v>3.42</v>
      </c>
      <c r="M135">
        <v>3.45</v>
      </c>
      <c r="N135">
        <v>3.45</v>
      </c>
      <c r="O135">
        <v>5093500</v>
      </c>
      <c r="Q135" s="42">
        <f t="shared" si="5"/>
        <v>4.7808627466063394</v>
      </c>
      <c r="R135" s="42">
        <f t="shared" si="6"/>
        <v>4.7418432827078183</v>
      </c>
      <c r="S135" s="42">
        <f t="shared" si="7"/>
        <v>4.8198822105048604</v>
      </c>
    </row>
    <row r="136" spans="2:19">
      <c r="B136" s="7" t="s">
        <v>121</v>
      </c>
      <c r="C136" s="7">
        <v>141</v>
      </c>
      <c r="D136" s="7">
        <v>-497</v>
      </c>
      <c r="E136" s="10">
        <v>2188</v>
      </c>
      <c r="F136" s="8">
        <v>-574</v>
      </c>
      <c r="I136" s="23">
        <v>41235</v>
      </c>
      <c r="J136">
        <v>3.45</v>
      </c>
      <c r="K136">
        <v>3.5</v>
      </c>
      <c r="L136">
        <v>3.44</v>
      </c>
      <c r="M136">
        <v>3.46</v>
      </c>
      <c r="N136">
        <v>3.46</v>
      </c>
      <c r="O136">
        <v>3487700</v>
      </c>
      <c r="Q136" s="42">
        <f t="shared" si="5"/>
        <v>4.7808627466063394</v>
      </c>
      <c r="R136" s="42">
        <f t="shared" si="6"/>
        <v>4.7418432827078183</v>
      </c>
      <c r="S136" s="42">
        <f t="shared" si="7"/>
        <v>4.8198822105048604</v>
      </c>
    </row>
    <row r="137" spans="2:19">
      <c r="B137" s="51" t="s">
        <v>122</v>
      </c>
      <c r="C137" s="51">
        <v>52</v>
      </c>
      <c r="D137" s="51">
        <v>97</v>
      </c>
      <c r="E137" s="51">
        <v>317</v>
      </c>
      <c r="F137" s="52">
        <v>-29</v>
      </c>
      <c r="I137" s="23">
        <v>41236</v>
      </c>
      <c r="J137">
        <v>3.45</v>
      </c>
      <c r="K137">
        <v>3.5</v>
      </c>
      <c r="L137">
        <v>3.45</v>
      </c>
      <c r="M137">
        <v>3.5</v>
      </c>
      <c r="N137">
        <v>3.5</v>
      </c>
      <c r="O137">
        <v>3473900</v>
      </c>
      <c r="Q137" s="42">
        <f t="shared" ref="Q137:Q200" si="8">Q136</f>
        <v>4.7808627466063394</v>
      </c>
      <c r="R137" s="42">
        <f t="shared" ref="R137:R200" si="9">R136</f>
        <v>4.7418432827078183</v>
      </c>
      <c r="S137" s="42">
        <f t="shared" ref="S137:S200" si="10">S136</f>
        <v>4.8198822105048604</v>
      </c>
    </row>
    <row r="138" spans="2:19" ht="24.75">
      <c r="B138" s="7" t="s">
        <v>123</v>
      </c>
      <c r="C138" s="7">
        <v>496</v>
      </c>
      <c r="D138" s="7">
        <v>-950</v>
      </c>
      <c r="E138" s="10">
        <v>1749</v>
      </c>
      <c r="F138" s="8">
        <v>337</v>
      </c>
      <c r="I138" s="23">
        <v>41239</v>
      </c>
      <c r="J138">
        <v>3.51</v>
      </c>
      <c r="K138">
        <v>3.52</v>
      </c>
      <c r="L138">
        <v>3.43</v>
      </c>
      <c r="M138">
        <v>3.45</v>
      </c>
      <c r="N138">
        <v>3.45</v>
      </c>
      <c r="O138">
        <v>3895300</v>
      </c>
      <c r="Q138" s="42">
        <f t="shared" si="8"/>
        <v>4.7808627466063394</v>
      </c>
      <c r="R138" s="42">
        <f t="shared" si="9"/>
        <v>4.7418432827078183</v>
      </c>
      <c r="S138" s="42">
        <f t="shared" si="10"/>
        <v>4.8198822105048604</v>
      </c>
    </row>
    <row r="139" spans="2:19">
      <c r="B139" s="62" t="s">
        <v>124</v>
      </c>
      <c r="C139" s="62">
        <v>479</v>
      </c>
      <c r="D139" s="62">
        <v>455</v>
      </c>
      <c r="E139" s="62">
        <v>339</v>
      </c>
      <c r="F139" s="63">
        <v>252</v>
      </c>
      <c r="I139" s="23">
        <v>41240</v>
      </c>
      <c r="J139">
        <v>3.44</v>
      </c>
      <c r="K139">
        <v>3.51</v>
      </c>
      <c r="L139">
        <v>3.41</v>
      </c>
      <c r="M139">
        <v>3.51</v>
      </c>
      <c r="N139">
        <v>3.51</v>
      </c>
      <c r="O139">
        <v>5318400</v>
      </c>
      <c r="Q139" s="42">
        <f t="shared" si="8"/>
        <v>4.7808627466063394</v>
      </c>
      <c r="R139" s="42">
        <f t="shared" si="9"/>
        <v>4.7418432827078183</v>
      </c>
      <c r="S139" s="42">
        <f t="shared" si="10"/>
        <v>4.8198822105048604</v>
      </c>
    </row>
    <row r="140" spans="2:19">
      <c r="B140" s="62" t="s">
        <v>125</v>
      </c>
      <c r="C140" s="62">
        <v>20</v>
      </c>
      <c r="D140" s="62">
        <v>35</v>
      </c>
      <c r="E140" s="62">
        <v>38</v>
      </c>
      <c r="F140" s="63">
        <v>163</v>
      </c>
      <c r="I140" s="23">
        <v>41241</v>
      </c>
      <c r="J140">
        <v>3.45</v>
      </c>
      <c r="K140">
        <v>3.5</v>
      </c>
      <c r="L140">
        <v>3.42</v>
      </c>
      <c r="M140">
        <v>3.43</v>
      </c>
      <c r="N140">
        <v>3.43</v>
      </c>
      <c r="O140">
        <v>4334600</v>
      </c>
      <c r="Q140" s="42">
        <f t="shared" si="8"/>
        <v>4.7808627466063394</v>
      </c>
      <c r="R140" s="42">
        <f t="shared" si="9"/>
        <v>4.7418432827078183</v>
      </c>
      <c r="S140" s="42">
        <f t="shared" si="10"/>
        <v>4.8198822105048604</v>
      </c>
    </row>
    <row r="141" spans="2:19" ht="24.75">
      <c r="B141" s="79" t="s">
        <v>126</v>
      </c>
      <c r="C141" s="79" t="s">
        <v>34</v>
      </c>
      <c r="D141" s="79">
        <v>-3</v>
      </c>
      <c r="E141" s="79" t="s">
        <v>230</v>
      </c>
      <c r="F141" s="79">
        <v>-2</v>
      </c>
      <c r="I141" s="23">
        <v>41242</v>
      </c>
      <c r="J141">
        <v>3.42</v>
      </c>
      <c r="K141">
        <v>3.5</v>
      </c>
      <c r="L141">
        <v>3.42</v>
      </c>
      <c r="M141">
        <v>3.5</v>
      </c>
      <c r="N141">
        <v>3.5</v>
      </c>
      <c r="O141">
        <v>5362800</v>
      </c>
      <c r="Q141" s="42">
        <f t="shared" si="8"/>
        <v>4.7808627466063394</v>
      </c>
      <c r="R141" s="42">
        <f t="shared" si="9"/>
        <v>4.7418432827078183</v>
      </c>
      <c r="S141" s="42">
        <f t="shared" si="10"/>
        <v>4.8198822105048604</v>
      </c>
    </row>
    <row r="142" spans="2:19">
      <c r="B142" s="80" t="s">
        <v>56</v>
      </c>
      <c r="C142" s="81"/>
      <c r="D142" s="81"/>
      <c r="E142" s="81"/>
      <c r="F142" s="81"/>
      <c r="I142" s="23">
        <v>41243</v>
      </c>
      <c r="J142">
        <v>3.45</v>
      </c>
      <c r="K142">
        <v>3.53</v>
      </c>
      <c r="L142">
        <v>3.42</v>
      </c>
      <c r="M142">
        <v>3.42</v>
      </c>
      <c r="N142">
        <v>3.42</v>
      </c>
      <c r="O142">
        <v>10453400</v>
      </c>
      <c r="Q142" s="42">
        <f t="shared" si="8"/>
        <v>4.7808627466063394</v>
      </c>
      <c r="R142" s="42">
        <f t="shared" si="9"/>
        <v>4.7418432827078183</v>
      </c>
      <c r="S142" s="42">
        <f t="shared" si="10"/>
        <v>4.8198822105048604</v>
      </c>
    </row>
    <row r="143" spans="2:19">
      <c r="B143" s="80" t="s">
        <v>57</v>
      </c>
      <c r="C143" s="81"/>
      <c r="D143" s="81"/>
      <c r="E143" s="81"/>
      <c r="F143" s="81"/>
      <c r="I143" s="23">
        <v>41246</v>
      </c>
      <c r="J143">
        <v>3.42</v>
      </c>
      <c r="K143">
        <v>3.46</v>
      </c>
      <c r="L143">
        <v>3.41</v>
      </c>
      <c r="M143">
        <v>3.46</v>
      </c>
      <c r="N143">
        <v>3.46</v>
      </c>
      <c r="O143">
        <v>2606000</v>
      </c>
      <c r="Q143" s="42">
        <f t="shared" si="8"/>
        <v>4.7808627466063394</v>
      </c>
      <c r="R143" s="42">
        <f t="shared" si="9"/>
        <v>4.7418432827078183</v>
      </c>
      <c r="S143" s="42">
        <f t="shared" si="10"/>
        <v>4.8198822105048604</v>
      </c>
    </row>
    <row r="144" spans="2:19" ht="24.75">
      <c r="B144" s="80" t="s">
        <v>58</v>
      </c>
      <c r="C144" s="81"/>
      <c r="D144" s="81"/>
      <c r="E144" s="81"/>
      <c r="F144" s="81"/>
      <c r="I144" s="23">
        <v>41247</v>
      </c>
      <c r="J144">
        <v>3.47</v>
      </c>
      <c r="K144">
        <v>3.48</v>
      </c>
      <c r="L144">
        <v>3.42</v>
      </c>
      <c r="M144">
        <v>3.47</v>
      </c>
      <c r="N144">
        <v>3.47</v>
      </c>
      <c r="O144">
        <v>2512700</v>
      </c>
      <c r="Q144" s="42">
        <f t="shared" si="8"/>
        <v>4.7808627466063394</v>
      </c>
      <c r="R144" s="42">
        <f t="shared" si="9"/>
        <v>4.7418432827078183</v>
      </c>
      <c r="S144" s="42">
        <f t="shared" si="10"/>
        <v>4.8198822105048604</v>
      </c>
    </row>
    <row r="145" spans="2:19">
      <c r="B145" s="82"/>
      <c r="C145" s="66"/>
      <c r="D145" s="66"/>
      <c r="E145" s="66"/>
      <c r="F145" s="66"/>
      <c r="I145" s="23">
        <v>41248</v>
      </c>
      <c r="J145">
        <v>3.46</v>
      </c>
      <c r="K145">
        <v>3.49</v>
      </c>
      <c r="L145">
        <v>3.45</v>
      </c>
      <c r="M145">
        <v>3.48</v>
      </c>
      <c r="N145">
        <v>3.48</v>
      </c>
      <c r="O145">
        <v>1965000</v>
      </c>
      <c r="Q145" s="42">
        <f t="shared" si="8"/>
        <v>4.7808627466063394</v>
      </c>
      <c r="R145" s="42">
        <f t="shared" si="9"/>
        <v>4.7418432827078183</v>
      </c>
      <c r="S145" s="42">
        <f t="shared" si="10"/>
        <v>4.8198822105048604</v>
      </c>
    </row>
    <row r="146" spans="2:19">
      <c r="B146" s="82"/>
      <c r="C146" s="66"/>
      <c r="D146" s="66"/>
      <c r="E146" s="66"/>
      <c r="F146" s="66"/>
      <c r="I146" s="23">
        <v>41249</v>
      </c>
      <c r="J146">
        <v>3.48</v>
      </c>
      <c r="K146">
        <v>3.5</v>
      </c>
      <c r="L146">
        <v>3.45</v>
      </c>
      <c r="M146">
        <v>3.45</v>
      </c>
      <c r="N146">
        <v>3.45</v>
      </c>
      <c r="O146">
        <v>3341700</v>
      </c>
      <c r="Q146" s="42">
        <f t="shared" si="8"/>
        <v>4.7808627466063394</v>
      </c>
      <c r="R146" s="42">
        <f t="shared" si="9"/>
        <v>4.7418432827078183</v>
      </c>
      <c r="S146" s="42">
        <f t="shared" si="10"/>
        <v>4.8198822105048604</v>
      </c>
    </row>
    <row r="147" spans="2:19">
      <c r="B147" s="82"/>
      <c r="C147" s="66"/>
      <c r="D147" s="66"/>
      <c r="E147" s="66"/>
      <c r="F147" s="66"/>
      <c r="I147" s="23">
        <v>41250</v>
      </c>
      <c r="J147">
        <v>3.43</v>
      </c>
      <c r="K147">
        <v>3.45</v>
      </c>
      <c r="L147">
        <v>3.42</v>
      </c>
      <c r="M147">
        <v>3.44</v>
      </c>
      <c r="N147">
        <v>3.44</v>
      </c>
      <c r="O147">
        <v>1406000</v>
      </c>
      <c r="Q147" s="42">
        <f t="shared" si="8"/>
        <v>4.7808627466063394</v>
      </c>
      <c r="R147" s="42">
        <f t="shared" si="9"/>
        <v>4.7418432827078183</v>
      </c>
      <c r="S147" s="42">
        <f t="shared" si="10"/>
        <v>4.8198822105048604</v>
      </c>
    </row>
    <row r="148" spans="2:19">
      <c r="B148" s="66"/>
      <c r="C148" s="66"/>
      <c r="D148" s="66"/>
      <c r="E148" s="66"/>
      <c r="F148" s="66"/>
      <c r="I148" s="23">
        <v>41253</v>
      </c>
      <c r="J148">
        <v>3.45</v>
      </c>
      <c r="K148">
        <v>3.5</v>
      </c>
      <c r="L148">
        <v>3.45</v>
      </c>
      <c r="M148">
        <v>3.49</v>
      </c>
      <c r="N148">
        <v>3.49</v>
      </c>
      <c r="O148">
        <v>2563700</v>
      </c>
      <c r="Q148" s="42">
        <f t="shared" si="8"/>
        <v>4.7808627466063394</v>
      </c>
      <c r="R148" s="42">
        <f t="shared" si="9"/>
        <v>4.7418432827078183</v>
      </c>
      <c r="S148" s="42">
        <f t="shared" si="10"/>
        <v>4.8198822105048604</v>
      </c>
    </row>
    <row r="149" spans="2:19">
      <c r="B149" t="s">
        <v>283</v>
      </c>
      <c r="I149" s="23">
        <v>41254</v>
      </c>
      <c r="J149">
        <v>3.48</v>
      </c>
      <c r="K149">
        <v>3.49</v>
      </c>
      <c r="L149">
        <v>3.45</v>
      </c>
      <c r="M149">
        <v>3.46</v>
      </c>
      <c r="N149">
        <v>3.46</v>
      </c>
      <c r="O149">
        <v>5980900</v>
      </c>
      <c r="Q149" s="42">
        <f t="shared" si="8"/>
        <v>4.7808627466063394</v>
      </c>
      <c r="R149" s="42">
        <f t="shared" si="9"/>
        <v>4.7418432827078183</v>
      </c>
      <c r="S149" s="42">
        <f t="shared" si="10"/>
        <v>4.8198822105048604</v>
      </c>
    </row>
    <row r="150" spans="2:19">
      <c r="C150" s="83">
        <v>2013</v>
      </c>
      <c r="D150" s="83">
        <v>2014</v>
      </c>
      <c r="E150" s="83">
        <v>2015</v>
      </c>
      <c r="F150" s="83">
        <v>2016</v>
      </c>
      <c r="G150" s="83">
        <v>2017</v>
      </c>
      <c r="I150" s="23">
        <v>41255</v>
      </c>
      <c r="J150">
        <v>3.46</v>
      </c>
      <c r="K150">
        <v>3.46</v>
      </c>
      <c r="L150">
        <v>3.39</v>
      </c>
      <c r="M150">
        <v>3.39</v>
      </c>
      <c r="N150">
        <v>3.39</v>
      </c>
      <c r="O150">
        <v>12291300</v>
      </c>
      <c r="Q150" s="42">
        <f t="shared" si="8"/>
        <v>4.7808627466063394</v>
      </c>
      <c r="R150" s="42">
        <f t="shared" si="9"/>
        <v>4.7418432827078183</v>
      </c>
      <c r="S150" s="42">
        <f t="shared" si="10"/>
        <v>4.8198822105048604</v>
      </c>
    </row>
    <row r="151" spans="2:19">
      <c r="B151" s="34" t="s">
        <v>258</v>
      </c>
      <c r="C151" s="85"/>
      <c r="D151" s="85"/>
      <c r="E151" s="85"/>
      <c r="F151" s="85"/>
      <c r="I151" s="23">
        <v>41256</v>
      </c>
      <c r="J151">
        <v>3.4</v>
      </c>
      <c r="K151">
        <v>3.48</v>
      </c>
      <c r="L151">
        <v>3.4</v>
      </c>
      <c r="M151">
        <v>3.46</v>
      </c>
      <c r="N151">
        <v>3.46</v>
      </c>
      <c r="O151">
        <v>7626400</v>
      </c>
      <c r="Q151" s="42">
        <f t="shared" si="8"/>
        <v>4.7808627466063394</v>
      </c>
      <c r="R151" s="42">
        <f t="shared" si="9"/>
        <v>4.7418432827078183</v>
      </c>
      <c r="S151" s="42">
        <f t="shared" si="10"/>
        <v>4.8198822105048604</v>
      </c>
    </row>
    <row r="152" spans="2:19">
      <c r="B152" t="s">
        <v>284</v>
      </c>
      <c r="C152" s="84">
        <f>SUM(C153:C156)</f>
        <v>8217</v>
      </c>
      <c r="D152" s="84">
        <f t="shared" ref="D152:F152" si="11">SUM(D153:D156)</f>
        <v>8062.0999999999995</v>
      </c>
      <c r="E152" s="84">
        <f t="shared" si="11"/>
        <v>8215</v>
      </c>
      <c r="F152" s="84">
        <f t="shared" si="11"/>
        <v>8804.5</v>
      </c>
      <c r="I152" s="23">
        <v>41257</v>
      </c>
      <c r="J152">
        <v>3.46</v>
      </c>
      <c r="K152">
        <v>3.48</v>
      </c>
      <c r="L152">
        <v>3.43</v>
      </c>
      <c r="M152">
        <v>3.48</v>
      </c>
      <c r="N152">
        <v>3.48</v>
      </c>
      <c r="O152">
        <v>2151800</v>
      </c>
      <c r="Q152" s="42">
        <f t="shared" si="8"/>
        <v>4.7808627466063394</v>
      </c>
      <c r="R152" s="42">
        <f t="shared" si="9"/>
        <v>4.7418432827078183</v>
      </c>
      <c r="S152" s="42">
        <f t="shared" si="10"/>
        <v>4.8198822105048604</v>
      </c>
    </row>
    <row r="153" spans="2:19">
      <c r="B153" t="s">
        <v>285</v>
      </c>
      <c r="C153" s="84">
        <v>5689.7</v>
      </c>
      <c r="D153" s="84">
        <v>5445</v>
      </c>
      <c r="E153" s="84">
        <v>5602</v>
      </c>
      <c r="F153" s="84">
        <v>5778.7</v>
      </c>
      <c r="I153" s="23">
        <v>41260</v>
      </c>
      <c r="J153">
        <v>3.48</v>
      </c>
      <c r="K153">
        <v>3.53</v>
      </c>
      <c r="L153">
        <v>3.47</v>
      </c>
      <c r="M153">
        <v>3.53</v>
      </c>
      <c r="N153">
        <v>3.53</v>
      </c>
      <c r="O153">
        <v>3737900</v>
      </c>
      <c r="Q153" s="42">
        <f t="shared" si="8"/>
        <v>4.7808627466063394</v>
      </c>
      <c r="R153" s="42">
        <f t="shared" si="9"/>
        <v>4.7418432827078183</v>
      </c>
      <c r="S153" s="42">
        <f t="shared" si="10"/>
        <v>4.8198822105048604</v>
      </c>
    </row>
    <row r="154" spans="2:19">
      <c r="B154" t="s">
        <v>286</v>
      </c>
      <c r="C154" s="84">
        <v>1591.4</v>
      </c>
      <c r="D154" s="84">
        <v>1699.8</v>
      </c>
      <c r="E154" s="84">
        <v>1350.2</v>
      </c>
      <c r="F154" s="84">
        <v>1816.3</v>
      </c>
      <c r="I154" s="23">
        <v>41261</v>
      </c>
      <c r="J154">
        <v>3.54</v>
      </c>
      <c r="K154">
        <v>3.55</v>
      </c>
      <c r="L154">
        <v>3.48</v>
      </c>
      <c r="M154">
        <v>3.52</v>
      </c>
      <c r="N154">
        <v>3.52</v>
      </c>
      <c r="O154">
        <v>4106900</v>
      </c>
      <c r="Q154" s="42">
        <f t="shared" si="8"/>
        <v>4.7808627466063394</v>
      </c>
      <c r="R154" s="42">
        <f t="shared" si="9"/>
        <v>4.7418432827078183</v>
      </c>
      <c r="S154" s="42">
        <f t="shared" si="10"/>
        <v>4.8198822105048604</v>
      </c>
    </row>
    <row r="155" spans="2:19">
      <c r="B155" t="s">
        <v>287</v>
      </c>
      <c r="C155" s="84">
        <v>941.8</v>
      </c>
      <c r="D155" s="84">
        <v>999.9</v>
      </c>
      <c r="E155" s="84">
        <v>1288.2</v>
      </c>
      <c r="F155" s="84">
        <v>1365</v>
      </c>
      <c r="I155" s="23">
        <v>41262</v>
      </c>
      <c r="J155">
        <v>3.52</v>
      </c>
      <c r="K155">
        <v>3.62</v>
      </c>
      <c r="L155">
        <v>3.52</v>
      </c>
      <c r="M155">
        <v>3.62</v>
      </c>
      <c r="N155">
        <v>3.62</v>
      </c>
      <c r="O155">
        <v>6606400</v>
      </c>
      <c r="Q155" s="42">
        <f t="shared" si="8"/>
        <v>4.7808627466063394</v>
      </c>
      <c r="R155" s="42">
        <f t="shared" si="9"/>
        <v>4.7418432827078183</v>
      </c>
      <c r="S155" s="42">
        <f t="shared" si="10"/>
        <v>4.8198822105048604</v>
      </c>
    </row>
    <row r="156" spans="2:19">
      <c r="B156" t="s">
        <v>292</v>
      </c>
      <c r="C156" s="84">
        <v>-5.9</v>
      </c>
      <c r="D156" s="84">
        <v>-82.6</v>
      </c>
      <c r="E156" s="84">
        <v>-25.4</v>
      </c>
      <c r="F156" s="84">
        <v>-155.5</v>
      </c>
      <c r="I156" s="23">
        <v>41263</v>
      </c>
      <c r="J156">
        <v>3.62</v>
      </c>
      <c r="K156">
        <v>3.63</v>
      </c>
      <c r="L156">
        <v>3.55</v>
      </c>
      <c r="M156">
        <v>3.6</v>
      </c>
      <c r="N156">
        <v>3.6</v>
      </c>
      <c r="O156">
        <v>2489900</v>
      </c>
      <c r="Q156" s="42">
        <f t="shared" si="8"/>
        <v>4.7808627466063394</v>
      </c>
      <c r="R156" s="42">
        <f t="shared" si="9"/>
        <v>4.7418432827078183</v>
      </c>
      <c r="S156" s="42">
        <f t="shared" si="10"/>
        <v>4.8198822105048604</v>
      </c>
    </row>
    <row r="157" spans="2:19">
      <c r="B157" t="s">
        <v>288</v>
      </c>
      <c r="C157" s="84">
        <v>77.2</v>
      </c>
      <c r="D157" s="84">
        <v>77.599999999999994</v>
      </c>
      <c r="E157" s="84">
        <v>86.9</v>
      </c>
      <c r="F157" s="84">
        <v>80.8</v>
      </c>
      <c r="I157" s="23">
        <v>41264</v>
      </c>
      <c r="J157">
        <v>3.55</v>
      </c>
      <c r="K157">
        <v>3.56</v>
      </c>
      <c r="L157">
        <v>3.48</v>
      </c>
      <c r="M157">
        <v>3.48</v>
      </c>
      <c r="N157">
        <v>3.48</v>
      </c>
      <c r="O157">
        <v>4486700</v>
      </c>
      <c r="Q157" s="42">
        <f t="shared" si="8"/>
        <v>4.7808627466063394</v>
      </c>
      <c r="R157" s="42">
        <f t="shared" si="9"/>
        <v>4.7418432827078183</v>
      </c>
      <c r="S157" s="42">
        <f t="shared" si="10"/>
        <v>4.8198822105048604</v>
      </c>
    </row>
    <row r="158" spans="2:19">
      <c r="B158" t="s">
        <v>291</v>
      </c>
      <c r="C158" s="84">
        <v>-11.4</v>
      </c>
      <c r="D158" s="84">
        <v>-12.9</v>
      </c>
      <c r="E158" s="84">
        <v>-13</v>
      </c>
      <c r="F158" s="84">
        <v>-13.3</v>
      </c>
      <c r="I158" s="23">
        <v>41267</v>
      </c>
      <c r="J158">
        <v>3.48</v>
      </c>
      <c r="K158">
        <v>3.57</v>
      </c>
      <c r="L158">
        <v>3.48</v>
      </c>
      <c r="M158">
        <v>3.57</v>
      </c>
      <c r="N158">
        <v>3.57</v>
      </c>
      <c r="O158">
        <v>6109300</v>
      </c>
      <c r="Q158" s="42">
        <f t="shared" si="8"/>
        <v>4.7808627466063394</v>
      </c>
      <c r="R158" s="42">
        <f t="shared" si="9"/>
        <v>4.7418432827078183</v>
      </c>
      <c r="S158" s="42">
        <f t="shared" si="10"/>
        <v>4.8198822105048604</v>
      </c>
    </row>
    <row r="159" spans="2:19">
      <c r="B159" t="s">
        <v>294</v>
      </c>
      <c r="C159" s="84">
        <f>SUM(C157:C158)</f>
        <v>65.8</v>
      </c>
      <c r="D159" s="84">
        <f t="shared" ref="D159:F159" si="12">SUM(D157:D158)</f>
        <v>64.699999999999989</v>
      </c>
      <c r="E159" s="84">
        <f t="shared" si="12"/>
        <v>73.900000000000006</v>
      </c>
      <c r="F159" s="84">
        <f t="shared" si="12"/>
        <v>67.5</v>
      </c>
      <c r="I159" s="23">
        <v>41269</v>
      </c>
      <c r="J159">
        <v>3.57</v>
      </c>
      <c r="K159">
        <v>3.57</v>
      </c>
      <c r="L159">
        <v>3.52</v>
      </c>
      <c r="M159">
        <v>3.56</v>
      </c>
      <c r="N159">
        <v>3.56</v>
      </c>
      <c r="O159">
        <v>566100</v>
      </c>
      <c r="Q159" s="42">
        <f t="shared" si="8"/>
        <v>4.7808627466063394</v>
      </c>
      <c r="R159" s="42">
        <f t="shared" si="9"/>
        <v>4.7418432827078183</v>
      </c>
      <c r="S159" s="42">
        <f t="shared" si="10"/>
        <v>4.8198822105048604</v>
      </c>
    </row>
    <row r="160" spans="2:19">
      <c r="B160" t="s">
        <v>289</v>
      </c>
      <c r="C160" s="84">
        <v>182.1</v>
      </c>
      <c r="D160" s="84">
        <v>249.5</v>
      </c>
      <c r="E160" s="84">
        <v>252.8</v>
      </c>
      <c r="F160" s="84">
        <v>165.7</v>
      </c>
      <c r="I160" s="23">
        <v>41270</v>
      </c>
      <c r="J160">
        <v>3.55</v>
      </c>
      <c r="K160">
        <v>3.59</v>
      </c>
      <c r="L160">
        <v>3.53</v>
      </c>
      <c r="M160">
        <v>3.59</v>
      </c>
      <c r="N160">
        <v>3.59</v>
      </c>
      <c r="O160">
        <v>1709600</v>
      </c>
      <c r="Q160" s="42">
        <f t="shared" si="8"/>
        <v>4.7808627466063394</v>
      </c>
      <c r="R160" s="42">
        <f t="shared" si="9"/>
        <v>4.7418432827078183</v>
      </c>
      <c r="S160" s="42">
        <f t="shared" si="10"/>
        <v>4.8198822105048604</v>
      </c>
    </row>
    <row r="161" spans="2:19">
      <c r="B161" t="s">
        <v>291</v>
      </c>
      <c r="C161" s="84">
        <v>-137.4</v>
      </c>
      <c r="D161" s="84">
        <v>-146.9</v>
      </c>
      <c r="E161" s="84">
        <v>-145.80000000000001</v>
      </c>
      <c r="F161" s="84">
        <v>-106.1</v>
      </c>
      <c r="I161" s="23">
        <v>41271</v>
      </c>
      <c r="J161">
        <v>3.61</v>
      </c>
      <c r="K161">
        <v>3.62</v>
      </c>
      <c r="L161">
        <v>3.54</v>
      </c>
      <c r="M161">
        <v>3.59</v>
      </c>
      <c r="N161">
        <v>3.59</v>
      </c>
      <c r="O161">
        <v>2113600</v>
      </c>
      <c r="Q161" s="42">
        <f t="shared" si="8"/>
        <v>4.7808627466063394</v>
      </c>
      <c r="R161" s="42">
        <f t="shared" si="9"/>
        <v>4.7418432827078183</v>
      </c>
      <c r="S161" s="42">
        <f t="shared" si="10"/>
        <v>4.8198822105048604</v>
      </c>
    </row>
    <row r="162" spans="2:19">
      <c r="B162" t="s">
        <v>295</v>
      </c>
      <c r="C162" s="84">
        <f>SUM(C160:C161)</f>
        <v>44.699999999999989</v>
      </c>
      <c r="D162" s="84">
        <f t="shared" ref="D162:F162" si="13">SUM(D160:D161)</f>
        <v>102.6</v>
      </c>
      <c r="E162" s="84">
        <f t="shared" si="13"/>
        <v>107</v>
      </c>
      <c r="F162" s="84">
        <f t="shared" si="13"/>
        <v>59.599999999999994</v>
      </c>
      <c r="I162" s="23">
        <v>41274</v>
      </c>
      <c r="J162">
        <v>3.56</v>
      </c>
      <c r="K162">
        <v>3.59</v>
      </c>
      <c r="L162">
        <v>3.52</v>
      </c>
      <c r="M162">
        <v>3.55</v>
      </c>
      <c r="N162">
        <v>3.55</v>
      </c>
      <c r="O162">
        <v>3094400</v>
      </c>
      <c r="Q162" s="42">
        <f t="shared" si="8"/>
        <v>4.7808627466063394</v>
      </c>
      <c r="R162" s="42">
        <f t="shared" si="9"/>
        <v>4.7418432827078183</v>
      </c>
      <c r="S162" s="42">
        <f t="shared" si="10"/>
        <v>4.8198822105048604</v>
      </c>
    </row>
    <row r="163" spans="2:19">
      <c r="B163" t="s">
        <v>293</v>
      </c>
      <c r="C163" s="84">
        <f>C156+C158+C161</f>
        <v>-154.70000000000002</v>
      </c>
      <c r="D163" s="84">
        <f>D156+D158+D161</f>
        <v>-242.4</v>
      </c>
      <c r="E163" s="84">
        <v>-184.2</v>
      </c>
      <c r="F163" s="84">
        <f>F156+F158+F161</f>
        <v>-274.89999999999998</v>
      </c>
      <c r="I163" s="23">
        <v>41276</v>
      </c>
      <c r="J163">
        <v>3.55</v>
      </c>
      <c r="K163">
        <v>3.59</v>
      </c>
      <c r="L163">
        <v>3.52</v>
      </c>
      <c r="M163">
        <v>3.57</v>
      </c>
      <c r="N163">
        <v>3.57</v>
      </c>
      <c r="O163">
        <v>1566400</v>
      </c>
      <c r="Q163" s="42">
        <f t="shared" si="8"/>
        <v>4.7808627466063394</v>
      </c>
      <c r="R163" s="42">
        <f t="shared" si="9"/>
        <v>4.7418432827078183</v>
      </c>
      <c r="S163" s="42">
        <f t="shared" si="10"/>
        <v>4.8198822105048604</v>
      </c>
    </row>
    <row r="164" spans="2:19">
      <c r="I164" s="23">
        <v>41277</v>
      </c>
      <c r="J164">
        <v>3.6</v>
      </c>
      <c r="K164">
        <v>3.67</v>
      </c>
      <c r="L164">
        <v>3.59</v>
      </c>
      <c r="M164">
        <v>3.67</v>
      </c>
      <c r="N164">
        <v>3.67</v>
      </c>
      <c r="O164">
        <v>4495900</v>
      </c>
      <c r="Q164" s="42">
        <f t="shared" si="8"/>
        <v>4.7808627466063394</v>
      </c>
      <c r="R164" s="42">
        <f t="shared" si="9"/>
        <v>4.7418432827078183</v>
      </c>
      <c r="S164" s="42">
        <f t="shared" si="10"/>
        <v>4.8198822105048604</v>
      </c>
    </row>
    <row r="165" spans="2:19">
      <c r="I165" s="23">
        <v>41278</v>
      </c>
      <c r="J165">
        <v>3.69</v>
      </c>
      <c r="K165">
        <v>3.7</v>
      </c>
      <c r="L165">
        <v>3.63</v>
      </c>
      <c r="M165">
        <v>3.69</v>
      </c>
      <c r="N165">
        <v>3.69</v>
      </c>
      <c r="O165">
        <v>2876300</v>
      </c>
      <c r="Q165" s="42">
        <f t="shared" si="8"/>
        <v>4.7808627466063394</v>
      </c>
      <c r="R165" s="42">
        <f t="shared" si="9"/>
        <v>4.7418432827078183</v>
      </c>
      <c r="S165" s="42">
        <f t="shared" si="10"/>
        <v>4.8198822105048604</v>
      </c>
    </row>
    <row r="166" spans="2:19">
      <c r="I166" s="23">
        <v>41281</v>
      </c>
      <c r="J166">
        <v>3.68</v>
      </c>
      <c r="K166">
        <v>3.75</v>
      </c>
      <c r="L166">
        <v>3.67</v>
      </c>
      <c r="M166">
        <v>3.74</v>
      </c>
      <c r="N166">
        <v>3.74</v>
      </c>
      <c r="O166">
        <v>3557700</v>
      </c>
      <c r="Q166" s="42">
        <f t="shared" si="8"/>
        <v>4.7808627466063394</v>
      </c>
      <c r="R166" s="42">
        <f t="shared" si="9"/>
        <v>4.7418432827078183</v>
      </c>
      <c r="S166" s="42">
        <f t="shared" si="10"/>
        <v>4.8198822105048604</v>
      </c>
    </row>
    <row r="167" spans="2:19">
      <c r="I167" s="23">
        <v>41282</v>
      </c>
      <c r="J167">
        <v>3.74</v>
      </c>
      <c r="K167">
        <v>3.76</v>
      </c>
      <c r="L167">
        <v>3.68</v>
      </c>
      <c r="M167">
        <v>3.76</v>
      </c>
      <c r="N167">
        <v>3.76</v>
      </c>
      <c r="O167">
        <v>3030500</v>
      </c>
      <c r="Q167" s="42">
        <f t="shared" si="8"/>
        <v>4.7808627466063394</v>
      </c>
      <c r="R167" s="42">
        <f t="shared" si="9"/>
        <v>4.7418432827078183</v>
      </c>
      <c r="S167" s="42">
        <f t="shared" si="10"/>
        <v>4.8198822105048604</v>
      </c>
    </row>
    <row r="168" spans="2:19">
      <c r="I168" s="23">
        <v>41283</v>
      </c>
      <c r="J168">
        <v>3.77</v>
      </c>
      <c r="K168">
        <v>3.78</v>
      </c>
      <c r="L168">
        <v>3.71</v>
      </c>
      <c r="M168">
        <v>3.73</v>
      </c>
      <c r="N168">
        <v>3.73</v>
      </c>
      <c r="O168">
        <v>3829300</v>
      </c>
      <c r="Q168" s="42">
        <f t="shared" si="8"/>
        <v>4.7808627466063394</v>
      </c>
      <c r="R168" s="42">
        <f t="shared" si="9"/>
        <v>4.7418432827078183</v>
      </c>
      <c r="S168" s="42">
        <f t="shared" si="10"/>
        <v>4.8198822105048604</v>
      </c>
    </row>
    <row r="169" spans="2:19">
      <c r="I169" s="23">
        <v>41284</v>
      </c>
      <c r="J169">
        <v>3.76</v>
      </c>
      <c r="K169">
        <v>3.76</v>
      </c>
      <c r="L169">
        <v>3.72</v>
      </c>
      <c r="M169">
        <v>3.75</v>
      </c>
      <c r="N169">
        <v>3.75</v>
      </c>
      <c r="O169">
        <v>5037300</v>
      </c>
      <c r="Q169" s="42">
        <f t="shared" si="8"/>
        <v>4.7808627466063394</v>
      </c>
      <c r="R169" s="42">
        <f t="shared" si="9"/>
        <v>4.7418432827078183</v>
      </c>
      <c r="S169" s="42">
        <f t="shared" si="10"/>
        <v>4.8198822105048604</v>
      </c>
    </row>
    <row r="170" spans="2:19">
      <c r="I170" s="23">
        <v>41285</v>
      </c>
      <c r="J170">
        <v>3.76</v>
      </c>
      <c r="K170">
        <v>3.76</v>
      </c>
      <c r="L170">
        <v>3.61</v>
      </c>
      <c r="M170">
        <v>3.61</v>
      </c>
      <c r="N170">
        <v>3.61</v>
      </c>
      <c r="O170">
        <v>2855400</v>
      </c>
      <c r="Q170" s="42">
        <f t="shared" si="8"/>
        <v>4.7808627466063394</v>
      </c>
      <c r="R170" s="42">
        <f t="shared" si="9"/>
        <v>4.7418432827078183</v>
      </c>
      <c r="S170" s="42">
        <f t="shared" si="10"/>
        <v>4.8198822105048604</v>
      </c>
    </row>
    <row r="171" spans="2:19">
      <c r="I171" s="23">
        <v>41288</v>
      </c>
      <c r="J171">
        <v>3.57</v>
      </c>
      <c r="K171">
        <v>3.59</v>
      </c>
      <c r="L171">
        <v>3.53</v>
      </c>
      <c r="M171">
        <v>3.56</v>
      </c>
      <c r="N171">
        <v>3.56</v>
      </c>
      <c r="O171">
        <v>4305000</v>
      </c>
      <c r="Q171" s="42">
        <f t="shared" si="8"/>
        <v>4.7808627466063394</v>
      </c>
      <c r="R171" s="42">
        <f t="shared" si="9"/>
        <v>4.7418432827078183</v>
      </c>
      <c r="S171" s="42">
        <f t="shared" si="10"/>
        <v>4.8198822105048604</v>
      </c>
    </row>
    <row r="172" spans="2:19">
      <c r="I172" s="23">
        <v>41289</v>
      </c>
      <c r="J172">
        <v>3.58</v>
      </c>
      <c r="K172">
        <v>3.59</v>
      </c>
      <c r="L172">
        <v>3.52</v>
      </c>
      <c r="M172">
        <v>3.55</v>
      </c>
      <c r="N172">
        <v>3.55</v>
      </c>
      <c r="O172">
        <v>2259200</v>
      </c>
      <c r="Q172" s="42">
        <f t="shared" si="8"/>
        <v>4.7808627466063394</v>
      </c>
      <c r="R172" s="42">
        <f t="shared" si="9"/>
        <v>4.7418432827078183</v>
      </c>
      <c r="S172" s="42">
        <f t="shared" si="10"/>
        <v>4.8198822105048604</v>
      </c>
    </row>
    <row r="173" spans="2:19">
      <c r="I173" s="23">
        <v>41290</v>
      </c>
      <c r="J173">
        <v>3.55</v>
      </c>
      <c r="K173">
        <v>3.57</v>
      </c>
      <c r="L173">
        <v>3.52</v>
      </c>
      <c r="M173">
        <v>3.53</v>
      </c>
      <c r="N173">
        <v>3.53</v>
      </c>
      <c r="O173">
        <v>3714600</v>
      </c>
      <c r="Q173" s="42">
        <f t="shared" si="8"/>
        <v>4.7808627466063394</v>
      </c>
      <c r="R173" s="42">
        <f t="shared" si="9"/>
        <v>4.7418432827078183</v>
      </c>
      <c r="S173" s="42">
        <f t="shared" si="10"/>
        <v>4.8198822105048604</v>
      </c>
    </row>
    <row r="174" spans="2:19">
      <c r="I174" s="23">
        <v>41291</v>
      </c>
      <c r="J174">
        <v>3.57</v>
      </c>
      <c r="K174">
        <v>3.68</v>
      </c>
      <c r="L174">
        <v>3.55</v>
      </c>
      <c r="M174">
        <v>3.67</v>
      </c>
      <c r="N174">
        <v>3.67</v>
      </c>
      <c r="O174">
        <v>7134400</v>
      </c>
      <c r="Q174" s="42">
        <f t="shared" si="8"/>
        <v>4.7808627466063394</v>
      </c>
      <c r="R174" s="42">
        <f t="shared" si="9"/>
        <v>4.7418432827078183</v>
      </c>
      <c r="S174" s="42">
        <f t="shared" si="10"/>
        <v>4.8198822105048604</v>
      </c>
    </row>
    <row r="175" spans="2:19">
      <c r="I175" s="23">
        <v>41292</v>
      </c>
      <c r="J175">
        <v>3.68</v>
      </c>
      <c r="K175">
        <v>3.69</v>
      </c>
      <c r="L175">
        <v>3.63</v>
      </c>
      <c r="M175">
        <v>3.66</v>
      </c>
      <c r="N175">
        <v>3.66</v>
      </c>
      <c r="O175">
        <v>6564200</v>
      </c>
      <c r="Q175" s="42">
        <f t="shared" si="8"/>
        <v>4.7808627466063394</v>
      </c>
      <c r="R175" s="42">
        <f t="shared" si="9"/>
        <v>4.7418432827078183</v>
      </c>
      <c r="S175" s="42">
        <f t="shared" si="10"/>
        <v>4.8198822105048604</v>
      </c>
    </row>
    <row r="176" spans="2:19">
      <c r="I176" s="23">
        <v>41295</v>
      </c>
      <c r="J176">
        <v>3.66</v>
      </c>
      <c r="K176">
        <v>3.66</v>
      </c>
      <c r="L176">
        <v>3.56</v>
      </c>
      <c r="M176">
        <v>3.56</v>
      </c>
      <c r="N176">
        <v>3.56</v>
      </c>
      <c r="O176">
        <v>6336400</v>
      </c>
      <c r="Q176" s="42">
        <f t="shared" si="8"/>
        <v>4.7808627466063394</v>
      </c>
      <c r="R176" s="42">
        <f t="shared" si="9"/>
        <v>4.7418432827078183</v>
      </c>
      <c r="S176" s="42">
        <f t="shared" si="10"/>
        <v>4.8198822105048604</v>
      </c>
    </row>
    <row r="177" spans="9:19">
      <c r="I177" s="23">
        <v>41296</v>
      </c>
      <c r="J177">
        <v>3.56</v>
      </c>
      <c r="K177">
        <v>3.59</v>
      </c>
      <c r="L177">
        <v>3.51</v>
      </c>
      <c r="M177">
        <v>3.59</v>
      </c>
      <c r="N177">
        <v>3.59</v>
      </c>
      <c r="O177">
        <v>5706100</v>
      </c>
      <c r="Q177" s="42">
        <f t="shared" si="8"/>
        <v>4.7808627466063394</v>
      </c>
      <c r="R177" s="42">
        <f t="shared" si="9"/>
        <v>4.7418432827078183</v>
      </c>
      <c r="S177" s="42">
        <f t="shared" si="10"/>
        <v>4.8198822105048604</v>
      </c>
    </row>
    <row r="178" spans="9:19">
      <c r="I178" s="23">
        <v>41297</v>
      </c>
      <c r="J178">
        <v>3.59</v>
      </c>
      <c r="K178">
        <v>3.66</v>
      </c>
      <c r="L178">
        <v>3.58</v>
      </c>
      <c r="M178">
        <v>3.64</v>
      </c>
      <c r="N178">
        <v>3.64</v>
      </c>
      <c r="O178">
        <v>5990000</v>
      </c>
      <c r="Q178" s="42">
        <f t="shared" si="8"/>
        <v>4.7808627466063394</v>
      </c>
      <c r="R178" s="42">
        <f t="shared" si="9"/>
        <v>4.7418432827078183</v>
      </c>
      <c r="S178" s="42">
        <f t="shared" si="10"/>
        <v>4.8198822105048604</v>
      </c>
    </row>
    <row r="179" spans="9:19">
      <c r="I179" s="23">
        <v>41299</v>
      </c>
      <c r="J179">
        <v>3.64</v>
      </c>
      <c r="K179">
        <v>3.7</v>
      </c>
      <c r="L179">
        <v>3.6</v>
      </c>
      <c r="M179">
        <v>3.7</v>
      </c>
      <c r="N179">
        <v>3.7</v>
      </c>
      <c r="O179">
        <v>5693000</v>
      </c>
      <c r="Q179" s="42">
        <f t="shared" si="8"/>
        <v>4.7808627466063394</v>
      </c>
      <c r="R179" s="42">
        <f t="shared" si="9"/>
        <v>4.7418432827078183</v>
      </c>
      <c r="S179" s="42">
        <f t="shared" si="10"/>
        <v>4.8198822105048604</v>
      </c>
    </row>
    <row r="180" spans="9:19">
      <c r="I180" s="23">
        <v>41303</v>
      </c>
      <c r="J180">
        <v>3.72</v>
      </c>
      <c r="K180">
        <v>3.74</v>
      </c>
      <c r="L180">
        <v>3.69</v>
      </c>
      <c r="M180">
        <v>3.7</v>
      </c>
      <c r="N180">
        <v>3.7</v>
      </c>
      <c r="O180">
        <v>7982300</v>
      </c>
      <c r="Q180" s="42">
        <f t="shared" si="8"/>
        <v>4.7808627466063394</v>
      </c>
      <c r="R180" s="42">
        <f t="shared" si="9"/>
        <v>4.7418432827078183</v>
      </c>
      <c r="S180" s="42">
        <f t="shared" si="10"/>
        <v>4.8198822105048604</v>
      </c>
    </row>
    <row r="181" spans="9:19">
      <c r="I181" s="23">
        <v>41304</v>
      </c>
      <c r="J181">
        <v>3.68</v>
      </c>
      <c r="K181">
        <v>3.73</v>
      </c>
      <c r="L181">
        <v>3.61</v>
      </c>
      <c r="M181">
        <v>3.67</v>
      </c>
      <c r="N181">
        <v>3.67</v>
      </c>
      <c r="O181">
        <v>7016300</v>
      </c>
      <c r="Q181" s="42">
        <f t="shared" si="8"/>
        <v>4.7808627466063394</v>
      </c>
      <c r="R181" s="42">
        <f t="shared" si="9"/>
        <v>4.7418432827078183</v>
      </c>
      <c r="S181" s="42">
        <f t="shared" si="10"/>
        <v>4.8198822105048604</v>
      </c>
    </row>
    <row r="182" spans="9:19">
      <c r="I182" s="23">
        <v>41305</v>
      </c>
      <c r="J182">
        <v>3.7</v>
      </c>
      <c r="K182">
        <v>3.71</v>
      </c>
      <c r="L182">
        <v>3.65</v>
      </c>
      <c r="M182">
        <v>3.67</v>
      </c>
      <c r="N182">
        <v>3.67</v>
      </c>
      <c r="O182">
        <v>7548300</v>
      </c>
      <c r="Q182" s="42">
        <f t="shared" si="8"/>
        <v>4.7808627466063394</v>
      </c>
      <c r="R182" s="42">
        <f t="shared" si="9"/>
        <v>4.7418432827078183</v>
      </c>
      <c r="S182" s="42">
        <f t="shared" si="10"/>
        <v>4.8198822105048604</v>
      </c>
    </row>
    <row r="183" spans="9:19">
      <c r="I183" s="23">
        <v>41309</v>
      </c>
      <c r="J183">
        <v>3.67</v>
      </c>
      <c r="K183">
        <v>3.76</v>
      </c>
      <c r="L183">
        <v>3.67</v>
      </c>
      <c r="M183">
        <v>3.76</v>
      </c>
      <c r="N183">
        <v>3.76</v>
      </c>
      <c r="O183">
        <v>7640800</v>
      </c>
      <c r="Q183" s="42">
        <f t="shared" si="8"/>
        <v>4.7808627466063394</v>
      </c>
      <c r="R183" s="42">
        <f t="shared" si="9"/>
        <v>4.7418432827078183</v>
      </c>
      <c r="S183" s="42">
        <f t="shared" si="10"/>
        <v>4.8198822105048604</v>
      </c>
    </row>
    <row r="184" spans="9:19">
      <c r="I184" s="23">
        <v>41310</v>
      </c>
      <c r="J184">
        <v>3.76</v>
      </c>
      <c r="K184">
        <v>3.77</v>
      </c>
      <c r="L184">
        <v>3.75</v>
      </c>
      <c r="M184">
        <v>3.77</v>
      </c>
      <c r="N184">
        <v>3.77</v>
      </c>
      <c r="O184">
        <v>7671100</v>
      </c>
      <c r="Q184" s="42">
        <f t="shared" si="8"/>
        <v>4.7808627466063394</v>
      </c>
      <c r="R184" s="42">
        <f t="shared" si="9"/>
        <v>4.7418432827078183</v>
      </c>
      <c r="S184" s="42">
        <f t="shared" si="10"/>
        <v>4.8198822105048604</v>
      </c>
    </row>
    <row r="185" spans="9:19">
      <c r="I185" s="23">
        <v>41311</v>
      </c>
      <c r="J185">
        <v>3.77</v>
      </c>
      <c r="K185">
        <v>3.77</v>
      </c>
      <c r="L185">
        <v>3.63</v>
      </c>
      <c r="M185">
        <v>3.64</v>
      </c>
      <c r="N185">
        <v>3.64</v>
      </c>
      <c r="O185">
        <v>12965200</v>
      </c>
      <c r="Q185" s="42">
        <f t="shared" si="8"/>
        <v>4.7808627466063394</v>
      </c>
      <c r="R185" s="42">
        <f t="shared" si="9"/>
        <v>4.7418432827078183</v>
      </c>
      <c r="S185" s="42">
        <f t="shared" si="10"/>
        <v>4.8198822105048604</v>
      </c>
    </row>
    <row r="186" spans="9:19">
      <c r="I186" s="23">
        <v>41312</v>
      </c>
      <c r="J186">
        <v>3.64</v>
      </c>
      <c r="K186">
        <v>3.7</v>
      </c>
      <c r="L186">
        <v>3.58</v>
      </c>
      <c r="M186">
        <v>3.7</v>
      </c>
      <c r="N186">
        <v>3.7</v>
      </c>
      <c r="O186">
        <v>5283600</v>
      </c>
      <c r="Q186" s="42">
        <f t="shared" si="8"/>
        <v>4.7808627466063394</v>
      </c>
      <c r="R186" s="42">
        <f t="shared" si="9"/>
        <v>4.7418432827078183</v>
      </c>
      <c r="S186" s="42">
        <f t="shared" si="10"/>
        <v>4.8198822105048604</v>
      </c>
    </row>
    <row r="187" spans="9:19">
      <c r="I187" s="23">
        <v>41313</v>
      </c>
      <c r="J187">
        <v>3.69</v>
      </c>
      <c r="K187">
        <v>3.78</v>
      </c>
      <c r="L187">
        <v>3.66</v>
      </c>
      <c r="M187">
        <v>3.78</v>
      </c>
      <c r="N187">
        <v>3.78</v>
      </c>
      <c r="O187">
        <v>7176300</v>
      </c>
      <c r="Q187" s="42">
        <f t="shared" si="8"/>
        <v>4.7808627466063394</v>
      </c>
      <c r="R187" s="42">
        <f t="shared" si="9"/>
        <v>4.7418432827078183</v>
      </c>
      <c r="S187" s="42">
        <f t="shared" si="10"/>
        <v>4.8198822105048604</v>
      </c>
    </row>
    <row r="188" spans="9:19">
      <c r="I188" s="23">
        <v>41318</v>
      </c>
      <c r="J188">
        <v>3.78</v>
      </c>
      <c r="K188">
        <v>3.79</v>
      </c>
      <c r="L188">
        <v>3.73</v>
      </c>
      <c r="M188">
        <v>3.73</v>
      </c>
      <c r="N188">
        <v>3.73</v>
      </c>
      <c r="O188">
        <v>7902400</v>
      </c>
      <c r="Q188" s="42">
        <f t="shared" si="8"/>
        <v>4.7808627466063394</v>
      </c>
      <c r="R188" s="42">
        <f t="shared" si="9"/>
        <v>4.7418432827078183</v>
      </c>
      <c r="S188" s="42">
        <f t="shared" si="10"/>
        <v>4.8198822105048604</v>
      </c>
    </row>
    <row r="189" spans="9:19">
      <c r="I189" s="23">
        <v>41319</v>
      </c>
      <c r="J189">
        <v>3.73</v>
      </c>
      <c r="K189">
        <v>3.77</v>
      </c>
      <c r="L189">
        <v>3.72</v>
      </c>
      <c r="M189">
        <v>3.72</v>
      </c>
      <c r="N189">
        <v>3.72</v>
      </c>
      <c r="O189">
        <v>7630700</v>
      </c>
      <c r="Q189" s="42">
        <f t="shared" si="8"/>
        <v>4.7808627466063394</v>
      </c>
      <c r="R189" s="42">
        <f t="shared" si="9"/>
        <v>4.7418432827078183</v>
      </c>
      <c r="S189" s="42">
        <f t="shared" si="10"/>
        <v>4.8198822105048604</v>
      </c>
    </row>
    <row r="190" spans="9:19">
      <c r="I190" s="23">
        <v>41320</v>
      </c>
      <c r="J190">
        <v>3.75</v>
      </c>
      <c r="K190">
        <v>3.75</v>
      </c>
      <c r="L190">
        <v>3.68</v>
      </c>
      <c r="M190">
        <v>3.7</v>
      </c>
      <c r="N190">
        <v>3.7</v>
      </c>
      <c r="O190">
        <v>2537700</v>
      </c>
      <c r="Q190" s="42">
        <f t="shared" si="8"/>
        <v>4.7808627466063394</v>
      </c>
      <c r="R190" s="42">
        <f t="shared" si="9"/>
        <v>4.7418432827078183</v>
      </c>
      <c r="S190" s="42">
        <f t="shared" si="10"/>
        <v>4.8198822105048604</v>
      </c>
    </row>
    <row r="191" spans="9:19">
      <c r="I191" s="23">
        <v>41323</v>
      </c>
      <c r="J191">
        <v>3.67</v>
      </c>
      <c r="K191">
        <v>3.74</v>
      </c>
      <c r="L191">
        <v>3.63</v>
      </c>
      <c r="M191">
        <v>3.74</v>
      </c>
      <c r="N191">
        <v>3.74</v>
      </c>
      <c r="O191">
        <v>3511300</v>
      </c>
      <c r="Q191" s="42">
        <f t="shared" si="8"/>
        <v>4.7808627466063394</v>
      </c>
      <c r="R191" s="42">
        <f t="shared" si="9"/>
        <v>4.7418432827078183</v>
      </c>
      <c r="S191" s="42">
        <f t="shared" si="10"/>
        <v>4.8198822105048604</v>
      </c>
    </row>
    <row r="192" spans="9:19">
      <c r="I192" s="23">
        <v>41324</v>
      </c>
      <c r="J192">
        <v>3.69</v>
      </c>
      <c r="K192">
        <v>3.73</v>
      </c>
      <c r="L192">
        <v>3.64</v>
      </c>
      <c r="M192">
        <v>3.67</v>
      </c>
      <c r="N192">
        <v>3.67</v>
      </c>
      <c r="O192">
        <v>1109500</v>
      </c>
      <c r="Q192" s="42">
        <f t="shared" si="8"/>
        <v>4.7808627466063394</v>
      </c>
      <c r="R192" s="42">
        <f t="shared" si="9"/>
        <v>4.7418432827078183</v>
      </c>
      <c r="S192" s="42">
        <f t="shared" si="10"/>
        <v>4.8198822105048604</v>
      </c>
    </row>
    <row r="193" spans="9:19">
      <c r="I193" s="23">
        <v>41325</v>
      </c>
      <c r="J193">
        <v>3.67</v>
      </c>
      <c r="K193">
        <v>3.68</v>
      </c>
      <c r="L193">
        <v>3.62</v>
      </c>
      <c r="M193">
        <v>3.63</v>
      </c>
      <c r="N193">
        <v>3.63</v>
      </c>
      <c r="O193">
        <v>2116600</v>
      </c>
      <c r="Q193" s="42">
        <f t="shared" si="8"/>
        <v>4.7808627466063394</v>
      </c>
      <c r="R193" s="42">
        <f t="shared" si="9"/>
        <v>4.7418432827078183</v>
      </c>
      <c r="S193" s="42">
        <f t="shared" si="10"/>
        <v>4.8198822105048604</v>
      </c>
    </row>
    <row r="194" spans="9:19">
      <c r="I194" s="23">
        <v>41326</v>
      </c>
      <c r="J194">
        <v>3.63</v>
      </c>
      <c r="K194">
        <v>3.63</v>
      </c>
      <c r="L194">
        <v>3.54</v>
      </c>
      <c r="M194">
        <v>3.56</v>
      </c>
      <c r="N194">
        <v>3.56</v>
      </c>
      <c r="O194">
        <v>4395800</v>
      </c>
      <c r="Q194" s="42">
        <f t="shared" si="8"/>
        <v>4.7808627466063394</v>
      </c>
      <c r="R194" s="42">
        <f t="shared" si="9"/>
        <v>4.7418432827078183</v>
      </c>
      <c r="S194" s="42">
        <f t="shared" si="10"/>
        <v>4.8198822105048604</v>
      </c>
    </row>
    <row r="195" spans="9:19">
      <c r="I195" s="23">
        <v>41327</v>
      </c>
      <c r="J195">
        <v>3.59</v>
      </c>
      <c r="K195">
        <v>3.67</v>
      </c>
      <c r="L195">
        <v>3.58</v>
      </c>
      <c r="M195">
        <v>3.63</v>
      </c>
      <c r="N195">
        <v>3.63</v>
      </c>
      <c r="O195">
        <v>5424300</v>
      </c>
      <c r="Q195" s="42">
        <f t="shared" si="8"/>
        <v>4.7808627466063394</v>
      </c>
      <c r="R195" s="42">
        <f t="shared" si="9"/>
        <v>4.7418432827078183</v>
      </c>
      <c r="S195" s="42">
        <f t="shared" si="10"/>
        <v>4.8198822105048604</v>
      </c>
    </row>
    <row r="196" spans="9:19">
      <c r="I196" s="23">
        <v>41330</v>
      </c>
      <c r="J196">
        <v>3.63</v>
      </c>
      <c r="K196">
        <v>3.67</v>
      </c>
      <c r="L196">
        <v>3.59</v>
      </c>
      <c r="M196">
        <v>3.65</v>
      </c>
      <c r="N196">
        <v>3.65</v>
      </c>
      <c r="O196">
        <v>3528900</v>
      </c>
      <c r="Q196" s="42">
        <f t="shared" si="8"/>
        <v>4.7808627466063394</v>
      </c>
      <c r="R196" s="42">
        <f t="shared" si="9"/>
        <v>4.7418432827078183</v>
      </c>
      <c r="S196" s="42">
        <f t="shared" si="10"/>
        <v>4.8198822105048604</v>
      </c>
    </row>
    <row r="197" spans="9:19">
      <c r="I197" s="23">
        <v>41331</v>
      </c>
      <c r="J197">
        <v>3.61</v>
      </c>
      <c r="K197">
        <v>3.64</v>
      </c>
      <c r="L197">
        <v>3.56</v>
      </c>
      <c r="M197">
        <v>3.57</v>
      </c>
      <c r="N197">
        <v>3.57</v>
      </c>
      <c r="O197">
        <v>3819000</v>
      </c>
      <c r="Q197" s="42">
        <f t="shared" si="8"/>
        <v>4.7808627466063394</v>
      </c>
      <c r="R197" s="42">
        <f t="shared" si="9"/>
        <v>4.7418432827078183</v>
      </c>
      <c r="S197" s="42">
        <f t="shared" si="10"/>
        <v>4.8198822105048604</v>
      </c>
    </row>
    <row r="198" spans="9:19">
      <c r="I198" s="23">
        <v>41332</v>
      </c>
      <c r="J198">
        <v>3.6</v>
      </c>
      <c r="K198">
        <v>3.63</v>
      </c>
      <c r="L198">
        <v>3.57</v>
      </c>
      <c r="M198">
        <v>3.57</v>
      </c>
      <c r="N198">
        <v>3.57</v>
      </c>
      <c r="O198">
        <v>1892900</v>
      </c>
      <c r="Q198" s="42">
        <f t="shared" si="8"/>
        <v>4.7808627466063394</v>
      </c>
      <c r="R198" s="42">
        <f t="shared" si="9"/>
        <v>4.7418432827078183</v>
      </c>
      <c r="S198" s="42">
        <f t="shared" si="10"/>
        <v>4.8198822105048604</v>
      </c>
    </row>
    <row r="199" spans="9:19">
      <c r="I199" s="23">
        <v>41333</v>
      </c>
      <c r="J199">
        <v>3.58</v>
      </c>
      <c r="K199">
        <v>3.7</v>
      </c>
      <c r="L199">
        <v>3.58</v>
      </c>
      <c r="M199">
        <v>3.7</v>
      </c>
      <c r="N199">
        <v>3.7</v>
      </c>
      <c r="O199">
        <v>3524200</v>
      </c>
      <c r="Q199" s="42">
        <f t="shared" si="8"/>
        <v>4.7808627466063394</v>
      </c>
      <c r="R199" s="42">
        <f t="shared" si="9"/>
        <v>4.7418432827078183</v>
      </c>
      <c r="S199" s="42">
        <f t="shared" si="10"/>
        <v>4.8198822105048604</v>
      </c>
    </row>
    <row r="200" spans="9:19">
      <c r="I200" s="23">
        <v>41334</v>
      </c>
      <c r="J200">
        <v>3.68</v>
      </c>
      <c r="K200">
        <v>3.68</v>
      </c>
      <c r="L200">
        <v>3.62</v>
      </c>
      <c r="M200">
        <v>3.63</v>
      </c>
      <c r="N200">
        <v>3.63</v>
      </c>
      <c r="O200">
        <v>6565400</v>
      </c>
      <c r="Q200" s="42">
        <f t="shared" si="8"/>
        <v>4.7808627466063394</v>
      </c>
      <c r="R200" s="42">
        <f t="shared" si="9"/>
        <v>4.7418432827078183</v>
      </c>
      <c r="S200" s="42">
        <f t="shared" si="10"/>
        <v>4.8198822105048604</v>
      </c>
    </row>
    <row r="201" spans="9:19">
      <c r="I201" s="23">
        <v>41337</v>
      </c>
      <c r="J201">
        <v>3.64</v>
      </c>
      <c r="K201">
        <v>3.64</v>
      </c>
      <c r="L201">
        <v>3.58</v>
      </c>
      <c r="M201">
        <v>3.61</v>
      </c>
      <c r="N201">
        <v>3.61</v>
      </c>
      <c r="O201">
        <v>6441600</v>
      </c>
      <c r="Q201" s="42">
        <f t="shared" ref="Q201:Q264" si="14">Q200</f>
        <v>4.7808627466063394</v>
      </c>
      <c r="R201" s="42">
        <f t="shared" ref="R201:R264" si="15">R200</f>
        <v>4.7418432827078183</v>
      </c>
      <c r="S201" s="42">
        <f t="shared" ref="S201:S264" si="16">S200</f>
        <v>4.8198822105048604</v>
      </c>
    </row>
    <row r="202" spans="9:19">
      <c r="I202" s="23">
        <v>41338</v>
      </c>
      <c r="J202">
        <v>3.6</v>
      </c>
      <c r="K202">
        <v>3.64</v>
      </c>
      <c r="L202">
        <v>3.6</v>
      </c>
      <c r="M202">
        <v>3.61</v>
      </c>
      <c r="N202">
        <v>3.61</v>
      </c>
      <c r="O202">
        <v>4402100</v>
      </c>
      <c r="Q202" s="42">
        <f t="shared" si="14"/>
        <v>4.7808627466063394</v>
      </c>
      <c r="R202" s="42">
        <f t="shared" si="15"/>
        <v>4.7418432827078183</v>
      </c>
      <c r="S202" s="42">
        <f t="shared" si="16"/>
        <v>4.8198822105048604</v>
      </c>
    </row>
    <row r="203" spans="9:19">
      <c r="I203" s="23">
        <v>41339</v>
      </c>
      <c r="J203">
        <v>3.62</v>
      </c>
      <c r="K203">
        <v>3.62</v>
      </c>
      <c r="L203">
        <v>3.57</v>
      </c>
      <c r="M203">
        <v>3.57</v>
      </c>
      <c r="N203">
        <v>3.57</v>
      </c>
      <c r="O203">
        <v>14196600</v>
      </c>
      <c r="Q203" s="42">
        <f t="shared" si="14"/>
        <v>4.7808627466063394</v>
      </c>
      <c r="R203" s="42">
        <f t="shared" si="15"/>
        <v>4.7418432827078183</v>
      </c>
      <c r="S203" s="42">
        <f t="shared" si="16"/>
        <v>4.8198822105048604</v>
      </c>
    </row>
    <row r="204" spans="9:19">
      <c r="I204" s="23">
        <v>41340</v>
      </c>
      <c r="J204">
        <v>3.58</v>
      </c>
      <c r="K204">
        <v>3.59</v>
      </c>
      <c r="L204">
        <v>3.53</v>
      </c>
      <c r="M204">
        <v>3.53</v>
      </c>
      <c r="N204">
        <v>3.53</v>
      </c>
      <c r="O204">
        <v>7332800</v>
      </c>
      <c r="Q204" s="42">
        <f t="shared" si="14"/>
        <v>4.7808627466063394</v>
      </c>
      <c r="R204" s="42">
        <f t="shared" si="15"/>
        <v>4.7418432827078183</v>
      </c>
      <c r="S204" s="42">
        <f t="shared" si="16"/>
        <v>4.8198822105048604</v>
      </c>
    </row>
    <row r="205" spans="9:19">
      <c r="I205" s="23">
        <v>41341</v>
      </c>
      <c r="J205">
        <v>3.54</v>
      </c>
      <c r="K205">
        <v>3.55</v>
      </c>
      <c r="L205">
        <v>3.52</v>
      </c>
      <c r="M205">
        <v>3.53</v>
      </c>
      <c r="N205">
        <v>3.53</v>
      </c>
      <c r="O205">
        <v>5403200</v>
      </c>
      <c r="Q205" s="42">
        <f t="shared" si="14"/>
        <v>4.7808627466063394</v>
      </c>
      <c r="R205" s="42">
        <f t="shared" si="15"/>
        <v>4.7418432827078183</v>
      </c>
      <c r="S205" s="42">
        <f t="shared" si="16"/>
        <v>4.8198822105048604</v>
      </c>
    </row>
    <row r="206" spans="9:19">
      <c r="I206" s="23">
        <v>41344</v>
      </c>
      <c r="J206">
        <v>3.51</v>
      </c>
      <c r="K206">
        <v>3.58</v>
      </c>
      <c r="L206">
        <v>3.51</v>
      </c>
      <c r="M206">
        <v>3.58</v>
      </c>
      <c r="N206">
        <v>3.58</v>
      </c>
      <c r="O206">
        <v>5914800</v>
      </c>
      <c r="Q206" s="42">
        <f t="shared" si="14"/>
        <v>4.7808627466063394</v>
      </c>
      <c r="R206" s="42">
        <f t="shared" si="15"/>
        <v>4.7418432827078183</v>
      </c>
      <c r="S206" s="42">
        <f t="shared" si="16"/>
        <v>4.8198822105048604</v>
      </c>
    </row>
    <row r="207" spans="9:19">
      <c r="I207" s="23">
        <v>41345</v>
      </c>
      <c r="J207">
        <v>3.59</v>
      </c>
      <c r="K207">
        <v>3.62</v>
      </c>
      <c r="L207">
        <v>3.56</v>
      </c>
      <c r="M207">
        <v>3.58</v>
      </c>
      <c r="N207">
        <v>3.58</v>
      </c>
      <c r="O207">
        <v>4336100</v>
      </c>
      <c r="Q207" s="42">
        <f t="shared" si="14"/>
        <v>4.7808627466063394</v>
      </c>
      <c r="R207" s="42">
        <f t="shared" si="15"/>
        <v>4.7418432827078183</v>
      </c>
      <c r="S207" s="42">
        <f t="shared" si="16"/>
        <v>4.8198822105048604</v>
      </c>
    </row>
    <row r="208" spans="9:19">
      <c r="I208" s="23">
        <v>41346</v>
      </c>
      <c r="J208">
        <v>3.58</v>
      </c>
      <c r="K208">
        <v>3.58</v>
      </c>
      <c r="L208">
        <v>3.54</v>
      </c>
      <c r="M208">
        <v>3.58</v>
      </c>
      <c r="N208">
        <v>3.58</v>
      </c>
      <c r="O208">
        <v>6315800</v>
      </c>
      <c r="Q208" s="42">
        <f t="shared" si="14"/>
        <v>4.7808627466063394</v>
      </c>
      <c r="R208" s="42">
        <f t="shared" si="15"/>
        <v>4.7418432827078183</v>
      </c>
      <c r="S208" s="42">
        <f t="shared" si="16"/>
        <v>4.8198822105048604</v>
      </c>
    </row>
    <row r="209" spans="9:19">
      <c r="I209" s="23">
        <v>41347</v>
      </c>
      <c r="J209">
        <v>3.59</v>
      </c>
      <c r="K209">
        <v>3.59</v>
      </c>
      <c r="L209">
        <v>3.54</v>
      </c>
      <c r="M209">
        <v>3.55</v>
      </c>
      <c r="N209">
        <v>3.55</v>
      </c>
      <c r="O209">
        <v>4778400</v>
      </c>
      <c r="Q209" s="42">
        <f t="shared" si="14"/>
        <v>4.7808627466063394</v>
      </c>
      <c r="R209" s="42">
        <f t="shared" si="15"/>
        <v>4.7418432827078183</v>
      </c>
      <c r="S209" s="42">
        <f t="shared" si="16"/>
        <v>4.8198822105048604</v>
      </c>
    </row>
    <row r="210" spans="9:19">
      <c r="I210" s="23">
        <v>41348</v>
      </c>
      <c r="J210">
        <v>3.54</v>
      </c>
      <c r="K210">
        <v>3.56</v>
      </c>
      <c r="L210">
        <v>3.51</v>
      </c>
      <c r="M210">
        <v>3.55</v>
      </c>
      <c r="N210">
        <v>3.55</v>
      </c>
      <c r="O210">
        <v>7415700</v>
      </c>
      <c r="Q210" s="42">
        <f t="shared" si="14"/>
        <v>4.7808627466063394</v>
      </c>
      <c r="R210" s="42">
        <f t="shared" si="15"/>
        <v>4.7418432827078183</v>
      </c>
      <c r="S210" s="42">
        <f t="shared" si="16"/>
        <v>4.8198822105048604</v>
      </c>
    </row>
    <row r="211" spans="9:19">
      <c r="I211" s="23">
        <v>41351</v>
      </c>
      <c r="J211">
        <v>3.53</v>
      </c>
      <c r="K211">
        <v>3.55</v>
      </c>
      <c r="L211">
        <v>3.47</v>
      </c>
      <c r="M211">
        <v>3.47</v>
      </c>
      <c r="N211">
        <v>3.47</v>
      </c>
      <c r="O211">
        <v>6117100</v>
      </c>
      <c r="Q211" s="42">
        <f t="shared" si="14"/>
        <v>4.7808627466063394</v>
      </c>
      <c r="R211" s="42">
        <f t="shared" si="15"/>
        <v>4.7418432827078183</v>
      </c>
      <c r="S211" s="42">
        <f t="shared" si="16"/>
        <v>4.8198822105048604</v>
      </c>
    </row>
    <row r="212" spans="9:19">
      <c r="I212" s="23">
        <v>41352</v>
      </c>
      <c r="J212">
        <v>3.47</v>
      </c>
      <c r="K212">
        <v>3.5</v>
      </c>
      <c r="L212">
        <v>3.44</v>
      </c>
      <c r="M212">
        <v>3.47</v>
      </c>
      <c r="N212">
        <v>3.47</v>
      </c>
      <c r="O212">
        <v>8467800</v>
      </c>
      <c r="Q212" s="42">
        <f t="shared" si="14"/>
        <v>4.7808627466063394</v>
      </c>
      <c r="R212" s="42">
        <f t="shared" si="15"/>
        <v>4.7418432827078183</v>
      </c>
      <c r="S212" s="42">
        <f t="shared" si="16"/>
        <v>4.8198822105048604</v>
      </c>
    </row>
    <row r="213" spans="9:19">
      <c r="I213" s="23">
        <v>41353</v>
      </c>
      <c r="J213">
        <v>3.47</v>
      </c>
      <c r="K213">
        <v>3.52</v>
      </c>
      <c r="L213">
        <v>3.43</v>
      </c>
      <c r="M213">
        <v>3.47</v>
      </c>
      <c r="N213">
        <v>3.47</v>
      </c>
      <c r="O213">
        <v>10761400</v>
      </c>
      <c r="Q213" s="42">
        <f t="shared" si="14"/>
        <v>4.7808627466063394</v>
      </c>
      <c r="R213" s="42">
        <f t="shared" si="15"/>
        <v>4.7418432827078183</v>
      </c>
      <c r="S213" s="42">
        <f t="shared" si="16"/>
        <v>4.8198822105048604</v>
      </c>
    </row>
    <row r="214" spans="9:19">
      <c r="I214" s="23">
        <v>41354</v>
      </c>
      <c r="J214">
        <v>3.45</v>
      </c>
      <c r="K214">
        <v>3.45</v>
      </c>
      <c r="L214">
        <v>3.36</v>
      </c>
      <c r="M214">
        <v>3.38</v>
      </c>
      <c r="N214">
        <v>3.38</v>
      </c>
      <c r="O214">
        <v>18191700</v>
      </c>
      <c r="Q214" s="42">
        <f t="shared" si="14"/>
        <v>4.7808627466063394</v>
      </c>
      <c r="R214" s="42">
        <f t="shared" si="15"/>
        <v>4.7418432827078183</v>
      </c>
      <c r="S214" s="42">
        <f t="shared" si="16"/>
        <v>4.8198822105048604</v>
      </c>
    </row>
    <row r="215" spans="9:19">
      <c r="I215" s="23">
        <v>41355</v>
      </c>
      <c r="J215">
        <v>3.39</v>
      </c>
      <c r="K215">
        <v>3.41</v>
      </c>
      <c r="L215">
        <v>3.36</v>
      </c>
      <c r="M215">
        <v>3.36</v>
      </c>
      <c r="N215">
        <v>3.36</v>
      </c>
      <c r="O215">
        <v>30035100</v>
      </c>
      <c r="Q215" s="42">
        <f t="shared" si="14"/>
        <v>4.7808627466063394</v>
      </c>
      <c r="R215" s="42">
        <f t="shared" si="15"/>
        <v>4.7418432827078183</v>
      </c>
      <c r="S215" s="42">
        <f t="shared" si="16"/>
        <v>4.8198822105048604</v>
      </c>
    </row>
    <row r="216" spans="9:19">
      <c r="I216" s="23">
        <v>41358</v>
      </c>
      <c r="J216">
        <v>3.37</v>
      </c>
      <c r="K216">
        <v>3.43</v>
      </c>
      <c r="L216">
        <v>3.35</v>
      </c>
      <c r="M216">
        <v>3.4</v>
      </c>
      <c r="N216">
        <v>3.4</v>
      </c>
      <c r="O216">
        <v>15826800</v>
      </c>
      <c r="Q216" s="42">
        <f t="shared" si="14"/>
        <v>4.7808627466063394</v>
      </c>
      <c r="R216" s="42">
        <f t="shared" si="15"/>
        <v>4.7418432827078183</v>
      </c>
      <c r="S216" s="42">
        <f t="shared" si="16"/>
        <v>4.8198822105048604</v>
      </c>
    </row>
    <row r="217" spans="9:19">
      <c r="I217" s="23">
        <v>41359</v>
      </c>
      <c r="J217">
        <v>3.43</v>
      </c>
      <c r="K217">
        <v>3.46</v>
      </c>
      <c r="L217">
        <v>3.41</v>
      </c>
      <c r="M217">
        <v>3.45</v>
      </c>
      <c r="N217">
        <v>3.45</v>
      </c>
      <c r="O217">
        <v>7159800</v>
      </c>
      <c r="Q217" s="42">
        <f t="shared" si="14"/>
        <v>4.7808627466063394</v>
      </c>
      <c r="R217" s="42">
        <f t="shared" si="15"/>
        <v>4.7418432827078183</v>
      </c>
      <c r="S217" s="42">
        <f t="shared" si="16"/>
        <v>4.8198822105048604</v>
      </c>
    </row>
    <row r="218" spans="9:19">
      <c r="I218" s="23">
        <v>41360</v>
      </c>
      <c r="J218">
        <v>3.48</v>
      </c>
      <c r="K218">
        <v>3.62</v>
      </c>
      <c r="L218">
        <v>3.48</v>
      </c>
      <c r="M218">
        <v>3.6</v>
      </c>
      <c r="N218">
        <v>3.6</v>
      </c>
      <c r="O218">
        <v>15640500</v>
      </c>
      <c r="Q218" s="42">
        <f t="shared" si="14"/>
        <v>4.7808627466063394</v>
      </c>
      <c r="R218" s="42">
        <f t="shared" si="15"/>
        <v>4.7418432827078183</v>
      </c>
      <c r="S218" s="42">
        <f t="shared" si="16"/>
        <v>4.8198822105048604</v>
      </c>
    </row>
    <row r="219" spans="9:19">
      <c r="I219" s="23">
        <v>41361</v>
      </c>
      <c r="J219">
        <v>3.6</v>
      </c>
      <c r="K219">
        <v>3.71</v>
      </c>
      <c r="L219">
        <v>3.59</v>
      </c>
      <c r="M219">
        <v>3.67</v>
      </c>
      <c r="N219">
        <v>3.67</v>
      </c>
      <c r="O219">
        <v>12313100</v>
      </c>
      <c r="Q219" s="42">
        <f t="shared" si="14"/>
        <v>4.7808627466063394</v>
      </c>
      <c r="R219" s="42">
        <f t="shared" si="15"/>
        <v>4.7418432827078183</v>
      </c>
      <c r="S219" s="42">
        <f t="shared" si="16"/>
        <v>4.8198822105048604</v>
      </c>
    </row>
    <row r="220" spans="9:19">
      <c r="I220" s="23">
        <v>41362</v>
      </c>
      <c r="J220">
        <v>3.64</v>
      </c>
      <c r="K220">
        <v>3.66</v>
      </c>
      <c r="L220">
        <v>3.58</v>
      </c>
      <c r="M220">
        <v>3.62</v>
      </c>
      <c r="N220">
        <v>3.62</v>
      </c>
      <c r="O220">
        <v>3986100</v>
      </c>
      <c r="Q220" s="42">
        <f t="shared" si="14"/>
        <v>4.7808627466063394</v>
      </c>
      <c r="R220" s="42">
        <f t="shared" si="15"/>
        <v>4.7418432827078183</v>
      </c>
      <c r="S220" s="42">
        <f t="shared" si="16"/>
        <v>4.8198822105048604</v>
      </c>
    </row>
    <row r="221" spans="9:19">
      <c r="I221" s="23">
        <v>41365</v>
      </c>
      <c r="J221">
        <v>3.64</v>
      </c>
      <c r="K221">
        <v>3.7</v>
      </c>
      <c r="L221">
        <v>3.6</v>
      </c>
      <c r="M221">
        <v>3.68</v>
      </c>
      <c r="N221">
        <v>3.68</v>
      </c>
      <c r="O221">
        <v>5961300</v>
      </c>
      <c r="Q221" s="42">
        <f t="shared" si="14"/>
        <v>4.7808627466063394</v>
      </c>
      <c r="R221" s="42">
        <f t="shared" si="15"/>
        <v>4.7418432827078183</v>
      </c>
      <c r="S221" s="42">
        <f t="shared" si="16"/>
        <v>4.8198822105048604</v>
      </c>
    </row>
    <row r="222" spans="9:19">
      <c r="I222" s="23">
        <v>41366</v>
      </c>
      <c r="J222">
        <v>3.68</v>
      </c>
      <c r="K222">
        <v>3.74</v>
      </c>
      <c r="L222">
        <v>3.68</v>
      </c>
      <c r="M222">
        <v>3.72</v>
      </c>
      <c r="N222">
        <v>3.72</v>
      </c>
      <c r="O222">
        <v>7703700</v>
      </c>
      <c r="Q222" s="42">
        <f t="shared" si="14"/>
        <v>4.7808627466063394</v>
      </c>
      <c r="R222" s="42">
        <f t="shared" si="15"/>
        <v>4.7418432827078183</v>
      </c>
      <c r="S222" s="42">
        <f t="shared" si="16"/>
        <v>4.8198822105048604</v>
      </c>
    </row>
    <row r="223" spans="9:19">
      <c r="I223" s="23">
        <v>41367</v>
      </c>
      <c r="J223">
        <v>3.76</v>
      </c>
      <c r="K223">
        <v>3.76</v>
      </c>
      <c r="L223">
        <v>3.46</v>
      </c>
      <c r="M223">
        <v>3.72</v>
      </c>
      <c r="N223">
        <v>3.72</v>
      </c>
      <c r="O223">
        <v>9476900</v>
      </c>
      <c r="Q223" s="42">
        <f t="shared" si="14"/>
        <v>4.7808627466063394</v>
      </c>
      <c r="R223" s="42">
        <f t="shared" si="15"/>
        <v>4.7418432827078183</v>
      </c>
      <c r="S223" s="42">
        <f t="shared" si="16"/>
        <v>4.8198822105048604</v>
      </c>
    </row>
    <row r="224" spans="9:19">
      <c r="I224" s="23">
        <v>41368</v>
      </c>
      <c r="J224">
        <v>3.7</v>
      </c>
      <c r="K224">
        <v>3.74</v>
      </c>
      <c r="L224">
        <v>3.65</v>
      </c>
      <c r="M224">
        <v>3.72</v>
      </c>
      <c r="N224">
        <v>3.72</v>
      </c>
      <c r="O224">
        <v>6246500</v>
      </c>
      <c r="Q224" s="42">
        <f t="shared" si="14"/>
        <v>4.7808627466063394</v>
      </c>
      <c r="R224" s="42">
        <f t="shared" si="15"/>
        <v>4.7418432827078183</v>
      </c>
      <c r="S224" s="42">
        <f t="shared" si="16"/>
        <v>4.8198822105048604</v>
      </c>
    </row>
    <row r="225" spans="9:19">
      <c r="I225" s="23">
        <v>41369</v>
      </c>
      <c r="J225">
        <v>3.71</v>
      </c>
      <c r="K225">
        <v>3.72</v>
      </c>
      <c r="L225">
        <v>3.67</v>
      </c>
      <c r="M225">
        <v>3.7</v>
      </c>
      <c r="N225">
        <v>3.7</v>
      </c>
      <c r="O225">
        <v>4942200</v>
      </c>
      <c r="Q225" s="42">
        <f t="shared" si="14"/>
        <v>4.7808627466063394</v>
      </c>
      <c r="R225" s="42">
        <f t="shared" si="15"/>
        <v>4.7418432827078183</v>
      </c>
      <c r="S225" s="42">
        <f t="shared" si="16"/>
        <v>4.8198822105048604</v>
      </c>
    </row>
    <row r="226" spans="9:19">
      <c r="I226" s="23">
        <v>41372</v>
      </c>
      <c r="J226">
        <v>3.73</v>
      </c>
      <c r="K226">
        <v>3.74</v>
      </c>
      <c r="L226">
        <v>3.66</v>
      </c>
      <c r="M226">
        <v>3.72</v>
      </c>
      <c r="N226">
        <v>3.72</v>
      </c>
      <c r="O226">
        <v>3391600</v>
      </c>
      <c r="Q226" s="42">
        <f t="shared" si="14"/>
        <v>4.7808627466063394</v>
      </c>
      <c r="R226" s="42">
        <f t="shared" si="15"/>
        <v>4.7418432827078183</v>
      </c>
      <c r="S226" s="42">
        <f t="shared" si="16"/>
        <v>4.8198822105048604</v>
      </c>
    </row>
    <row r="227" spans="9:19">
      <c r="I227" s="23">
        <v>41373</v>
      </c>
      <c r="J227">
        <v>3.74</v>
      </c>
      <c r="K227">
        <v>3.74</v>
      </c>
      <c r="L227">
        <v>3.69</v>
      </c>
      <c r="M227">
        <v>3.74</v>
      </c>
      <c r="N227">
        <v>3.74</v>
      </c>
      <c r="O227">
        <v>2563200</v>
      </c>
      <c r="Q227" s="42">
        <f t="shared" si="14"/>
        <v>4.7808627466063394</v>
      </c>
      <c r="R227" s="42">
        <f t="shared" si="15"/>
        <v>4.7418432827078183</v>
      </c>
      <c r="S227" s="42">
        <f t="shared" si="16"/>
        <v>4.8198822105048604</v>
      </c>
    </row>
    <row r="228" spans="9:19">
      <c r="I228" s="23">
        <v>41374</v>
      </c>
      <c r="J228">
        <v>3.71</v>
      </c>
      <c r="K228">
        <v>3.73</v>
      </c>
      <c r="L228">
        <v>3.7</v>
      </c>
      <c r="M228">
        <v>3.73</v>
      </c>
      <c r="N228">
        <v>3.73</v>
      </c>
      <c r="O228">
        <v>2640000</v>
      </c>
      <c r="Q228" s="42">
        <f t="shared" si="14"/>
        <v>4.7808627466063394</v>
      </c>
      <c r="R228" s="42">
        <f t="shared" si="15"/>
        <v>4.7418432827078183</v>
      </c>
      <c r="S228" s="42">
        <f t="shared" si="16"/>
        <v>4.8198822105048604</v>
      </c>
    </row>
    <row r="229" spans="9:19">
      <c r="I229" s="23">
        <v>41375</v>
      </c>
      <c r="J229">
        <v>3.7</v>
      </c>
      <c r="K229">
        <v>3.74</v>
      </c>
      <c r="L229">
        <v>3.69</v>
      </c>
      <c r="M229">
        <v>3.71</v>
      </c>
      <c r="N229">
        <v>3.71</v>
      </c>
      <c r="O229">
        <v>5872600</v>
      </c>
      <c r="Q229" s="42">
        <f t="shared" si="14"/>
        <v>4.7808627466063394</v>
      </c>
      <c r="R229" s="42">
        <f t="shared" si="15"/>
        <v>4.7418432827078183</v>
      </c>
      <c r="S229" s="42">
        <f t="shared" si="16"/>
        <v>4.8198822105048604</v>
      </c>
    </row>
    <row r="230" spans="9:19">
      <c r="I230" s="23">
        <v>41376</v>
      </c>
      <c r="J230">
        <v>3.69</v>
      </c>
      <c r="K230">
        <v>3.71</v>
      </c>
      <c r="L230">
        <v>3.68</v>
      </c>
      <c r="M230">
        <v>3.7</v>
      </c>
      <c r="N230">
        <v>3.7</v>
      </c>
      <c r="O230">
        <v>6164700</v>
      </c>
      <c r="Q230" s="42">
        <f t="shared" si="14"/>
        <v>4.7808627466063394</v>
      </c>
      <c r="R230" s="42">
        <f t="shared" si="15"/>
        <v>4.7418432827078183</v>
      </c>
      <c r="S230" s="42">
        <f t="shared" si="16"/>
        <v>4.8198822105048604</v>
      </c>
    </row>
    <row r="231" spans="9:19">
      <c r="I231" s="23">
        <v>41379</v>
      </c>
      <c r="J231">
        <v>3.65</v>
      </c>
      <c r="K231">
        <v>3.66</v>
      </c>
      <c r="L231">
        <v>3.6</v>
      </c>
      <c r="M231">
        <v>3.61</v>
      </c>
      <c r="N231">
        <v>3.61</v>
      </c>
      <c r="O231">
        <v>5671500</v>
      </c>
      <c r="Q231" s="42">
        <f t="shared" si="14"/>
        <v>4.7808627466063394</v>
      </c>
      <c r="R231" s="42">
        <f t="shared" si="15"/>
        <v>4.7418432827078183</v>
      </c>
      <c r="S231" s="42">
        <f t="shared" si="16"/>
        <v>4.8198822105048604</v>
      </c>
    </row>
    <row r="232" spans="9:19">
      <c r="I232" s="23">
        <v>41380</v>
      </c>
      <c r="J232">
        <v>3.57</v>
      </c>
      <c r="K232">
        <v>3.72</v>
      </c>
      <c r="L232">
        <v>3.57</v>
      </c>
      <c r="M232">
        <v>3.72</v>
      </c>
      <c r="N232">
        <v>3.72</v>
      </c>
      <c r="O232">
        <v>5402700</v>
      </c>
      <c r="Q232" s="42">
        <f t="shared" si="14"/>
        <v>4.7808627466063394</v>
      </c>
      <c r="R232" s="42">
        <f t="shared" si="15"/>
        <v>4.7418432827078183</v>
      </c>
      <c r="S232" s="42">
        <f t="shared" si="16"/>
        <v>4.8198822105048604</v>
      </c>
    </row>
    <row r="233" spans="9:19">
      <c r="I233" s="23">
        <v>41381</v>
      </c>
      <c r="J233">
        <v>3.72</v>
      </c>
      <c r="K233">
        <v>3.78</v>
      </c>
      <c r="L233">
        <v>3.72</v>
      </c>
      <c r="M233">
        <v>3.77</v>
      </c>
      <c r="N233">
        <v>3.77</v>
      </c>
      <c r="O233">
        <v>8816500</v>
      </c>
      <c r="Q233" s="42">
        <f t="shared" si="14"/>
        <v>4.7808627466063394</v>
      </c>
      <c r="R233" s="42">
        <f t="shared" si="15"/>
        <v>4.7418432827078183</v>
      </c>
      <c r="S233" s="42">
        <f t="shared" si="16"/>
        <v>4.8198822105048604</v>
      </c>
    </row>
    <row r="234" spans="9:19">
      <c r="I234" s="23">
        <v>41382</v>
      </c>
      <c r="J234">
        <v>3.73</v>
      </c>
      <c r="K234">
        <v>3.74</v>
      </c>
      <c r="L234">
        <v>3.69</v>
      </c>
      <c r="M234">
        <v>3.7</v>
      </c>
      <c r="N234">
        <v>3.7</v>
      </c>
      <c r="O234">
        <v>3668800</v>
      </c>
      <c r="Q234" s="42">
        <f t="shared" si="14"/>
        <v>4.7808627466063394</v>
      </c>
      <c r="R234" s="42">
        <f t="shared" si="15"/>
        <v>4.7418432827078183</v>
      </c>
      <c r="S234" s="42">
        <f t="shared" si="16"/>
        <v>4.8198822105048604</v>
      </c>
    </row>
    <row r="235" spans="9:19">
      <c r="I235" s="23">
        <v>41383</v>
      </c>
      <c r="J235">
        <v>3.7</v>
      </c>
      <c r="K235">
        <v>3.73</v>
      </c>
      <c r="L235">
        <v>3.66</v>
      </c>
      <c r="M235">
        <v>3.66</v>
      </c>
      <c r="N235">
        <v>3.66</v>
      </c>
      <c r="O235">
        <v>1459600</v>
      </c>
      <c r="Q235" s="42">
        <f t="shared" si="14"/>
        <v>4.7808627466063394</v>
      </c>
      <c r="R235" s="42">
        <f t="shared" si="15"/>
        <v>4.7418432827078183</v>
      </c>
      <c r="S235" s="42">
        <f t="shared" si="16"/>
        <v>4.8198822105048604</v>
      </c>
    </row>
    <row r="236" spans="9:19">
      <c r="I236" s="23">
        <v>41386</v>
      </c>
      <c r="J236">
        <v>3.66</v>
      </c>
      <c r="K236">
        <v>3.7</v>
      </c>
      <c r="L236">
        <v>3.65</v>
      </c>
      <c r="M236">
        <v>3.7</v>
      </c>
      <c r="N236">
        <v>3.7</v>
      </c>
      <c r="O236">
        <v>2133700</v>
      </c>
      <c r="Q236" s="42">
        <f t="shared" si="14"/>
        <v>4.7808627466063394</v>
      </c>
      <c r="R236" s="42">
        <f t="shared" si="15"/>
        <v>4.7418432827078183</v>
      </c>
      <c r="S236" s="42">
        <f t="shared" si="16"/>
        <v>4.8198822105048604</v>
      </c>
    </row>
    <row r="237" spans="9:19">
      <c r="I237" s="23">
        <v>41387</v>
      </c>
      <c r="J237">
        <v>3.7</v>
      </c>
      <c r="K237">
        <v>3.71</v>
      </c>
      <c r="L237">
        <v>3.68</v>
      </c>
      <c r="M237">
        <v>3.7</v>
      </c>
      <c r="N237">
        <v>3.7</v>
      </c>
      <c r="O237">
        <v>4071600</v>
      </c>
      <c r="Q237" s="42">
        <f t="shared" si="14"/>
        <v>4.7808627466063394</v>
      </c>
      <c r="R237" s="42">
        <f t="shared" si="15"/>
        <v>4.7418432827078183</v>
      </c>
      <c r="S237" s="42">
        <f t="shared" si="16"/>
        <v>4.8198822105048604</v>
      </c>
    </row>
    <row r="238" spans="9:19">
      <c r="I238" s="23">
        <v>41388</v>
      </c>
      <c r="J238">
        <v>3.7</v>
      </c>
      <c r="K238">
        <v>3.72</v>
      </c>
      <c r="L238">
        <v>3.68</v>
      </c>
      <c r="M238">
        <v>3.7</v>
      </c>
      <c r="N238">
        <v>3.7</v>
      </c>
      <c r="O238">
        <v>3414600</v>
      </c>
      <c r="Q238" s="42">
        <f t="shared" si="14"/>
        <v>4.7808627466063394</v>
      </c>
      <c r="R238" s="42">
        <f t="shared" si="15"/>
        <v>4.7418432827078183</v>
      </c>
      <c r="S238" s="42">
        <f t="shared" si="16"/>
        <v>4.8198822105048604</v>
      </c>
    </row>
    <row r="239" spans="9:19">
      <c r="I239" s="23">
        <v>41389</v>
      </c>
      <c r="J239">
        <v>3.7</v>
      </c>
      <c r="K239">
        <v>3.74</v>
      </c>
      <c r="L239">
        <v>3.69</v>
      </c>
      <c r="M239">
        <v>3.71</v>
      </c>
      <c r="N239">
        <v>3.71</v>
      </c>
      <c r="O239">
        <v>3317100</v>
      </c>
      <c r="Q239" s="42">
        <f t="shared" si="14"/>
        <v>4.7808627466063394</v>
      </c>
      <c r="R239" s="42">
        <f t="shared" si="15"/>
        <v>4.7418432827078183</v>
      </c>
      <c r="S239" s="42">
        <f t="shared" si="16"/>
        <v>4.8198822105048604</v>
      </c>
    </row>
    <row r="240" spans="9:19">
      <c r="I240" s="23">
        <v>41390</v>
      </c>
      <c r="J240">
        <v>3.72</v>
      </c>
      <c r="K240">
        <v>3.77</v>
      </c>
      <c r="L240">
        <v>3.71</v>
      </c>
      <c r="M240">
        <v>3.72</v>
      </c>
      <c r="N240">
        <v>3.72</v>
      </c>
      <c r="O240">
        <v>4519700</v>
      </c>
      <c r="Q240" s="42">
        <f t="shared" si="14"/>
        <v>4.7808627466063394</v>
      </c>
      <c r="R240" s="42">
        <f t="shared" si="15"/>
        <v>4.7418432827078183</v>
      </c>
      <c r="S240" s="42">
        <f t="shared" si="16"/>
        <v>4.8198822105048604</v>
      </c>
    </row>
    <row r="241" spans="9:19">
      <c r="I241" s="23">
        <v>41393</v>
      </c>
      <c r="J241">
        <v>3.72</v>
      </c>
      <c r="K241">
        <v>3.73</v>
      </c>
      <c r="L241">
        <v>3.66</v>
      </c>
      <c r="M241">
        <v>3.67</v>
      </c>
      <c r="N241">
        <v>3.67</v>
      </c>
      <c r="O241">
        <v>1839400</v>
      </c>
      <c r="Q241" s="42">
        <f t="shared" si="14"/>
        <v>4.7808627466063394</v>
      </c>
      <c r="R241" s="42">
        <f t="shared" si="15"/>
        <v>4.7418432827078183</v>
      </c>
      <c r="S241" s="42">
        <f t="shared" si="16"/>
        <v>4.8198822105048604</v>
      </c>
    </row>
    <row r="242" spans="9:19">
      <c r="I242" s="23">
        <v>41394</v>
      </c>
      <c r="J242">
        <v>3.69</v>
      </c>
      <c r="K242">
        <v>3.76</v>
      </c>
      <c r="L242">
        <v>3.68</v>
      </c>
      <c r="M242">
        <v>3.76</v>
      </c>
      <c r="N242">
        <v>3.76</v>
      </c>
      <c r="O242">
        <v>6105800</v>
      </c>
      <c r="Q242" s="42">
        <f t="shared" si="14"/>
        <v>4.7808627466063394</v>
      </c>
      <c r="R242" s="42">
        <f t="shared" si="15"/>
        <v>4.7418432827078183</v>
      </c>
      <c r="S242" s="42">
        <f t="shared" si="16"/>
        <v>4.8198822105048604</v>
      </c>
    </row>
    <row r="243" spans="9:19">
      <c r="I243" s="23">
        <v>41396</v>
      </c>
      <c r="J243">
        <v>3.76</v>
      </c>
      <c r="K243">
        <v>3.76</v>
      </c>
      <c r="L243">
        <v>3.72</v>
      </c>
      <c r="M243">
        <v>3.72</v>
      </c>
      <c r="N243">
        <v>3.72</v>
      </c>
      <c r="O243">
        <v>5796200</v>
      </c>
      <c r="Q243" s="42">
        <f t="shared" si="14"/>
        <v>4.7808627466063394</v>
      </c>
      <c r="R243" s="42">
        <f t="shared" si="15"/>
        <v>4.7418432827078183</v>
      </c>
      <c r="S243" s="42">
        <f t="shared" si="16"/>
        <v>4.8198822105048604</v>
      </c>
    </row>
    <row r="244" spans="9:19">
      <c r="I244" s="23">
        <v>41397</v>
      </c>
      <c r="J244">
        <v>3.73</v>
      </c>
      <c r="K244">
        <v>3.73</v>
      </c>
      <c r="L244">
        <v>3.63</v>
      </c>
      <c r="M244">
        <v>3.64</v>
      </c>
      <c r="N244">
        <v>3.64</v>
      </c>
      <c r="O244">
        <v>5416000</v>
      </c>
      <c r="Q244" s="42">
        <f t="shared" si="14"/>
        <v>4.7808627466063394</v>
      </c>
      <c r="R244" s="42">
        <f t="shared" si="15"/>
        <v>4.7418432827078183</v>
      </c>
      <c r="S244" s="42">
        <f t="shared" si="16"/>
        <v>4.8198822105048604</v>
      </c>
    </row>
    <row r="245" spans="9:19">
      <c r="I245" s="23">
        <v>41400</v>
      </c>
      <c r="J245">
        <v>3.8</v>
      </c>
      <c r="K245">
        <v>3.9</v>
      </c>
      <c r="L245">
        <v>3.77</v>
      </c>
      <c r="M245">
        <v>3.86</v>
      </c>
      <c r="N245">
        <v>3.86</v>
      </c>
      <c r="O245">
        <v>12948600</v>
      </c>
      <c r="Q245" s="42">
        <f t="shared" si="14"/>
        <v>4.7808627466063394</v>
      </c>
      <c r="R245" s="42">
        <f t="shared" si="15"/>
        <v>4.7418432827078183</v>
      </c>
      <c r="S245" s="42">
        <f t="shared" si="16"/>
        <v>4.8198822105048604</v>
      </c>
    </row>
    <row r="246" spans="9:19">
      <c r="I246" s="23">
        <v>41401</v>
      </c>
      <c r="J246">
        <v>3.88</v>
      </c>
      <c r="K246">
        <v>3.9</v>
      </c>
      <c r="L246">
        <v>3.82</v>
      </c>
      <c r="M246">
        <v>3.89</v>
      </c>
      <c r="N246">
        <v>3.89</v>
      </c>
      <c r="O246">
        <v>5824500</v>
      </c>
      <c r="Q246" s="42">
        <f t="shared" si="14"/>
        <v>4.7808627466063394</v>
      </c>
      <c r="R246" s="42">
        <f t="shared" si="15"/>
        <v>4.7418432827078183</v>
      </c>
      <c r="S246" s="42">
        <f t="shared" si="16"/>
        <v>4.8198822105048604</v>
      </c>
    </row>
    <row r="247" spans="9:19">
      <c r="I247" s="23">
        <v>41402</v>
      </c>
      <c r="J247">
        <v>3.9</v>
      </c>
      <c r="K247">
        <v>3.9</v>
      </c>
      <c r="L247">
        <v>3.74</v>
      </c>
      <c r="M247">
        <v>3.79</v>
      </c>
      <c r="N247">
        <v>3.79</v>
      </c>
      <c r="O247">
        <v>4893300</v>
      </c>
      <c r="Q247" s="42">
        <f t="shared" si="14"/>
        <v>4.7808627466063394</v>
      </c>
      <c r="R247" s="42">
        <f t="shared" si="15"/>
        <v>4.7418432827078183</v>
      </c>
      <c r="S247" s="42">
        <f t="shared" si="16"/>
        <v>4.8198822105048604</v>
      </c>
    </row>
    <row r="248" spans="9:19">
      <c r="I248" s="23">
        <v>41403</v>
      </c>
      <c r="J248">
        <v>3.79</v>
      </c>
      <c r="K248">
        <v>3.8</v>
      </c>
      <c r="L248">
        <v>3.77</v>
      </c>
      <c r="M248">
        <v>3.8</v>
      </c>
      <c r="N248">
        <v>3.8</v>
      </c>
      <c r="O248">
        <v>2849200</v>
      </c>
      <c r="Q248" s="42">
        <f t="shared" si="14"/>
        <v>4.7808627466063394</v>
      </c>
      <c r="R248" s="42">
        <f t="shared" si="15"/>
        <v>4.7418432827078183</v>
      </c>
      <c r="S248" s="42">
        <f t="shared" si="16"/>
        <v>4.8198822105048604</v>
      </c>
    </row>
    <row r="249" spans="9:19">
      <c r="I249" s="23">
        <v>41404</v>
      </c>
      <c r="J249">
        <v>3.78</v>
      </c>
      <c r="K249">
        <v>3.89</v>
      </c>
      <c r="L249">
        <v>3.77</v>
      </c>
      <c r="M249">
        <v>3.87</v>
      </c>
      <c r="N249">
        <v>3.87</v>
      </c>
      <c r="O249">
        <v>15320200</v>
      </c>
      <c r="Q249" s="42">
        <f t="shared" si="14"/>
        <v>4.7808627466063394</v>
      </c>
      <c r="R249" s="42">
        <f t="shared" si="15"/>
        <v>4.7418432827078183</v>
      </c>
      <c r="S249" s="42">
        <f t="shared" si="16"/>
        <v>4.8198822105048604</v>
      </c>
    </row>
    <row r="250" spans="9:19">
      <c r="I250" s="23">
        <v>41407</v>
      </c>
      <c r="J250">
        <v>3.89</v>
      </c>
      <c r="K250">
        <v>3.91</v>
      </c>
      <c r="L250">
        <v>3.86</v>
      </c>
      <c r="M250">
        <v>3.88</v>
      </c>
      <c r="N250">
        <v>3.88</v>
      </c>
      <c r="O250">
        <v>3512300</v>
      </c>
      <c r="Q250" s="42">
        <f t="shared" si="14"/>
        <v>4.7808627466063394</v>
      </c>
      <c r="R250" s="42">
        <f t="shared" si="15"/>
        <v>4.7418432827078183</v>
      </c>
      <c r="S250" s="42">
        <f t="shared" si="16"/>
        <v>4.8198822105048604</v>
      </c>
    </row>
    <row r="251" spans="9:19">
      <c r="I251" s="23">
        <v>41408</v>
      </c>
      <c r="J251">
        <v>3.88</v>
      </c>
      <c r="K251">
        <v>3.9</v>
      </c>
      <c r="L251">
        <v>3.83</v>
      </c>
      <c r="M251">
        <v>3.87</v>
      </c>
      <c r="N251">
        <v>3.87</v>
      </c>
      <c r="O251">
        <v>4928500</v>
      </c>
      <c r="Q251" s="42">
        <f t="shared" si="14"/>
        <v>4.7808627466063394</v>
      </c>
      <c r="R251" s="42">
        <f t="shared" si="15"/>
        <v>4.7418432827078183</v>
      </c>
      <c r="S251" s="42">
        <f t="shared" si="16"/>
        <v>4.8198822105048604</v>
      </c>
    </row>
    <row r="252" spans="9:19">
      <c r="I252" s="23">
        <v>41409</v>
      </c>
      <c r="J252">
        <v>3.9</v>
      </c>
      <c r="K252">
        <v>3.9</v>
      </c>
      <c r="L252">
        <v>3.85</v>
      </c>
      <c r="M252">
        <v>3.88</v>
      </c>
      <c r="N252">
        <v>3.88</v>
      </c>
      <c r="O252">
        <v>3239600</v>
      </c>
      <c r="Q252" s="42">
        <f t="shared" si="14"/>
        <v>4.7808627466063394</v>
      </c>
      <c r="R252" s="42">
        <f t="shared" si="15"/>
        <v>4.7418432827078183</v>
      </c>
      <c r="S252" s="42">
        <f t="shared" si="16"/>
        <v>4.8198822105048604</v>
      </c>
    </row>
    <row r="253" spans="9:19">
      <c r="I253" s="23">
        <v>41410</v>
      </c>
      <c r="J253">
        <v>3.88</v>
      </c>
      <c r="K253">
        <v>3.9</v>
      </c>
      <c r="L253">
        <v>3.83</v>
      </c>
      <c r="M253">
        <v>3.87</v>
      </c>
      <c r="N253">
        <v>3.87</v>
      </c>
      <c r="O253">
        <v>1343200</v>
      </c>
      <c r="Q253" s="42">
        <f t="shared" si="14"/>
        <v>4.7808627466063394</v>
      </c>
      <c r="R253" s="42">
        <f t="shared" si="15"/>
        <v>4.7418432827078183</v>
      </c>
      <c r="S253" s="42">
        <f t="shared" si="16"/>
        <v>4.8198822105048604</v>
      </c>
    </row>
    <row r="254" spans="9:19">
      <c r="I254" s="23">
        <v>41411</v>
      </c>
      <c r="J254">
        <v>3.87</v>
      </c>
      <c r="K254">
        <v>3.9</v>
      </c>
      <c r="L254">
        <v>3.81</v>
      </c>
      <c r="M254">
        <v>3.81</v>
      </c>
      <c r="N254">
        <v>3.81</v>
      </c>
      <c r="O254">
        <v>2749700</v>
      </c>
      <c r="Q254" s="42">
        <f t="shared" si="14"/>
        <v>4.7808627466063394</v>
      </c>
      <c r="R254" s="42">
        <f t="shared" si="15"/>
        <v>4.7418432827078183</v>
      </c>
      <c r="S254" s="42">
        <f t="shared" si="16"/>
        <v>4.8198822105048604</v>
      </c>
    </row>
    <row r="255" spans="9:19">
      <c r="I255" s="23">
        <v>41414</v>
      </c>
      <c r="J255">
        <v>3.83</v>
      </c>
      <c r="K255">
        <v>3.9</v>
      </c>
      <c r="L255">
        <v>3.82</v>
      </c>
      <c r="M255">
        <v>3.9</v>
      </c>
      <c r="N255">
        <v>3.9</v>
      </c>
      <c r="O255">
        <v>1775100</v>
      </c>
      <c r="Q255" s="42">
        <f t="shared" si="14"/>
        <v>4.7808627466063394</v>
      </c>
      <c r="R255" s="42">
        <f t="shared" si="15"/>
        <v>4.7418432827078183</v>
      </c>
      <c r="S255" s="42">
        <f t="shared" si="16"/>
        <v>4.8198822105048604</v>
      </c>
    </row>
    <row r="256" spans="9:19">
      <c r="I256" s="23">
        <v>41415</v>
      </c>
      <c r="J256">
        <v>3.9</v>
      </c>
      <c r="K256">
        <v>3.97</v>
      </c>
      <c r="L256">
        <v>3.9</v>
      </c>
      <c r="M256">
        <v>3.95</v>
      </c>
      <c r="N256">
        <v>3.95</v>
      </c>
      <c r="O256">
        <v>5117000</v>
      </c>
      <c r="Q256" s="42">
        <f t="shared" si="14"/>
        <v>4.7808627466063394</v>
      </c>
      <c r="R256" s="42">
        <f t="shared" si="15"/>
        <v>4.7418432827078183</v>
      </c>
      <c r="S256" s="42">
        <f t="shared" si="16"/>
        <v>4.8198822105048604</v>
      </c>
    </row>
    <row r="257" spans="9:19">
      <c r="I257" s="23">
        <v>41416</v>
      </c>
      <c r="J257">
        <v>3.94</v>
      </c>
      <c r="K257">
        <v>3.96</v>
      </c>
      <c r="L257">
        <v>3.92</v>
      </c>
      <c r="M257">
        <v>3.94</v>
      </c>
      <c r="N257">
        <v>3.94</v>
      </c>
      <c r="O257">
        <v>2893200</v>
      </c>
      <c r="Q257" s="42">
        <f t="shared" si="14"/>
        <v>4.7808627466063394</v>
      </c>
      <c r="R257" s="42">
        <f t="shared" si="15"/>
        <v>4.7418432827078183</v>
      </c>
      <c r="S257" s="42">
        <f t="shared" si="16"/>
        <v>4.8198822105048604</v>
      </c>
    </row>
    <row r="258" spans="9:19">
      <c r="I258" s="23">
        <v>41417</v>
      </c>
      <c r="J258">
        <v>3.91</v>
      </c>
      <c r="K258">
        <v>3.94</v>
      </c>
      <c r="L258">
        <v>3.86</v>
      </c>
      <c r="M258">
        <v>3.91</v>
      </c>
      <c r="N258">
        <v>3.91</v>
      </c>
      <c r="O258">
        <v>9070800</v>
      </c>
      <c r="Q258" s="42">
        <f t="shared" si="14"/>
        <v>4.7808627466063394</v>
      </c>
      <c r="R258" s="42">
        <f t="shared" si="15"/>
        <v>4.7418432827078183</v>
      </c>
      <c r="S258" s="42">
        <f t="shared" si="16"/>
        <v>4.8198822105048604</v>
      </c>
    </row>
    <row r="259" spans="9:19">
      <c r="I259" s="23">
        <v>41421</v>
      </c>
      <c r="J259">
        <v>3.91</v>
      </c>
      <c r="K259">
        <v>3.98</v>
      </c>
      <c r="L259">
        <v>3.91</v>
      </c>
      <c r="M259">
        <v>3.94</v>
      </c>
      <c r="N259">
        <v>3.94</v>
      </c>
      <c r="O259">
        <v>4707600</v>
      </c>
      <c r="Q259" s="42">
        <f t="shared" si="14"/>
        <v>4.7808627466063394</v>
      </c>
      <c r="R259" s="42">
        <f t="shared" si="15"/>
        <v>4.7418432827078183</v>
      </c>
      <c r="S259" s="42">
        <f t="shared" si="16"/>
        <v>4.8198822105048604</v>
      </c>
    </row>
    <row r="260" spans="9:19">
      <c r="I260" s="23">
        <v>41422</v>
      </c>
      <c r="J260">
        <v>3.92</v>
      </c>
      <c r="K260">
        <v>3.98</v>
      </c>
      <c r="L260">
        <v>3.92</v>
      </c>
      <c r="M260">
        <v>3.95</v>
      </c>
      <c r="N260">
        <v>3.95</v>
      </c>
      <c r="O260">
        <v>4974500</v>
      </c>
      <c r="Q260" s="42">
        <f t="shared" si="14"/>
        <v>4.7808627466063394</v>
      </c>
      <c r="R260" s="42">
        <f t="shared" si="15"/>
        <v>4.7418432827078183</v>
      </c>
      <c r="S260" s="42">
        <f t="shared" si="16"/>
        <v>4.8198822105048604</v>
      </c>
    </row>
    <row r="261" spans="9:19">
      <c r="I261" s="23">
        <v>41423</v>
      </c>
      <c r="J261">
        <v>3.95</v>
      </c>
      <c r="K261">
        <v>4</v>
      </c>
      <c r="L261">
        <v>3.95</v>
      </c>
      <c r="M261">
        <v>4</v>
      </c>
      <c r="N261">
        <v>4</v>
      </c>
      <c r="O261">
        <v>4201100</v>
      </c>
      <c r="Q261" s="42">
        <f t="shared" si="14"/>
        <v>4.7808627466063394</v>
      </c>
      <c r="R261" s="42">
        <f t="shared" si="15"/>
        <v>4.7418432827078183</v>
      </c>
      <c r="S261" s="42">
        <f t="shared" si="16"/>
        <v>4.8198822105048604</v>
      </c>
    </row>
    <row r="262" spans="9:19">
      <c r="I262" s="23">
        <v>41424</v>
      </c>
      <c r="J262">
        <v>4</v>
      </c>
      <c r="K262">
        <v>4</v>
      </c>
      <c r="L262">
        <v>3.9</v>
      </c>
      <c r="M262">
        <v>3.9</v>
      </c>
      <c r="N262">
        <v>3.9</v>
      </c>
      <c r="O262">
        <v>2181500</v>
      </c>
      <c r="Q262" s="42">
        <f t="shared" si="14"/>
        <v>4.7808627466063394</v>
      </c>
      <c r="R262" s="42">
        <f t="shared" si="15"/>
        <v>4.7418432827078183</v>
      </c>
      <c r="S262" s="42">
        <f t="shared" si="16"/>
        <v>4.8198822105048604</v>
      </c>
    </row>
    <row r="263" spans="9:19">
      <c r="I263" s="23">
        <v>41425</v>
      </c>
      <c r="J263">
        <v>3.94</v>
      </c>
      <c r="K263">
        <v>4</v>
      </c>
      <c r="L263">
        <v>3.9</v>
      </c>
      <c r="M263">
        <v>3.9</v>
      </c>
      <c r="N263">
        <v>3.9</v>
      </c>
      <c r="O263">
        <v>7604300</v>
      </c>
      <c r="Q263" s="42">
        <f t="shared" si="14"/>
        <v>4.7808627466063394</v>
      </c>
      <c r="R263" s="42">
        <f t="shared" si="15"/>
        <v>4.7418432827078183</v>
      </c>
      <c r="S263" s="42">
        <f t="shared" si="16"/>
        <v>4.8198822105048604</v>
      </c>
    </row>
    <row r="264" spans="9:19">
      <c r="I264" s="23">
        <v>41428</v>
      </c>
      <c r="J264">
        <v>3.95</v>
      </c>
      <c r="K264">
        <v>3.95</v>
      </c>
      <c r="L264">
        <v>3.9</v>
      </c>
      <c r="M264">
        <v>3.92</v>
      </c>
      <c r="N264">
        <v>3.92</v>
      </c>
      <c r="O264">
        <v>2473900</v>
      </c>
      <c r="Q264" s="42">
        <f t="shared" si="14"/>
        <v>4.7808627466063394</v>
      </c>
      <c r="R264" s="42">
        <f t="shared" si="15"/>
        <v>4.7418432827078183</v>
      </c>
      <c r="S264" s="42">
        <f t="shared" si="16"/>
        <v>4.8198822105048604</v>
      </c>
    </row>
    <row r="265" spans="9:19">
      <c r="I265" s="23">
        <v>41429</v>
      </c>
      <c r="J265">
        <v>3.92</v>
      </c>
      <c r="K265">
        <v>4</v>
      </c>
      <c r="L265">
        <v>3.9</v>
      </c>
      <c r="M265">
        <v>4</v>
      </c>
      <c r="N265">
        <v>4</v>
      </c>
      <c r="O265">
        <v>4258200</v>
      </c>
      <c r="Q265" s="42">
        <f t="shared" ref="Q265:Q328" si="17">Q264</f>
        <v>4.7808627466063394</v>
      </c>
      <c r="R265" s="42">
        <f t="shared" ref="R265:R328" si="18">R264</f>
        <v>4.7418432827078183</v>
      </c>
      <c r="S265" s="42">
        <f t="shared" ref="S265:S328" si="19">S264</f>
        <v>4.8198822105048604</v>
      </c>
    </row>
    <row r="266" spans="9:19">
      <c r="I266" s="23">
        <v>41430</v>
      </c>
      <c r="J266">
        <v>3.96</v>
      </c>
      <c r="K266">
        <v>3.97</v>
      </c>
      <c r="L266">
        <v>3.9</v>
      </c>
      <c r="M266">
        <v>3.93</v>
      </c>
      <c r="N266">
        <v>3.93</v>
      </c>
      <c r="O266">
        <v>3217500</v>
      </c>
      <c r="Q266" s="42">
        <f t="shared" si="17"/>
        <v>4.7808627466063394</v>
      </c>
      <c r="R266" s="42">
        <f t="shared" si="18"/>
        <v>4.7418432827078183</v>
      </c>
      <c r="S266" s="42">
        <f t="shared" si="19"/>
        <v>4.8198822105048604</v>
      </c>
    </row>
    <row r="267" spans="9:19">
      <c r="I267" s="23">
        <v>41431</v>
      </c>
      <c r="J267">
        <v>3.93</v>
      </c>
      <c r="K267">
        <v>3.94</v>
      </c>
      <c r="L267">
        <v>3.88</v>
      </c>
      <c r="M267">
        <v>3.88</v>
      </c>
      <c r="N267">
        <v>3.88</v>
      </c>
      <c r="O267">
        <v>5539100</v>
      </c>
      <c r="Q267" s="42">
        <f t="shared" si="17"/>
        <v>4.7808627466063394</v>
      </c>
      <c r="R267" s="42">
        <f t="shared" si="18"/>
        <v>4.7418432827078183</v>
      </c>
      <c r="S267" s="42">
        <f t="shared" si="19"/>
        <v>4.8198822105048604</v>
      </c>
    </row>
    <row r="268" spans="9:19">
      <c r="I268" s="23">
        <v>41432</v>
      </c>
      <c r="J268">
        <v>3.92</v>
      </c>
      <c r="K268">
        <v>3.97</v>
      </c>
      <c r="L268">
        <v>3.88</v>
      </c>
      <c r="M268">
        <v>3.94</v>
      </c>
      <c r="N268">
        <v>3.94</v>
      </c>
      <c r="O268">
        <v>2707200</v>
      </c>
      <c r="Q268" s="42">
        <f t="shared" si="17"/>
        <v>4.7808627466063394</v>
      </c>
      <c r="R268" s="42">
        <f t="shared" si="18"/>
        <v>4.7418432827078183</v>
      </c>
      <c r="S268" s="42">
        <f t="shared" si="19"/>
        <v>4.8198822105048604</v>
      </c>
    </row>
    <row r="269" spans="9:19">
      <c r="I269" s="23">
        <v>41435</v>
      </c>
      <c r="J269">
        <v>3.94</v>
      </c>
      <c r="K269">
        <v>3.98</v>
      </c>
      <c r="L269">
        <v>3.93</v>
      </c>
      <c r="M269">
        <v>3.94</v>
      </c>
      <c r="N269">
        <v>3.94</v>
      </c>
      <c r="O269">
        <v>2534800</v>
      </c>
      <c r="Q269" s="42">
        <f t="shared" si="17"/>
        <v>4.7808627466063394</v>
      </c>
      <c r="R269" s="42">
        <f t="shared" si="18"/>
        <v>4.7418432827078183</v>
      </c>
      <c r="S269" s="42">
        <f t="shared" si="19"/>
        <v>4.8198822105048604</v>
      </c>
    </row>
    <row r="270" spans="9:19">
      <c r="I270" s="23">
        <v>41436</v>
      </c>
      <c r="J270">
        <v>3.92</v>
      </c>
      <c r="K270">
        <v>4.01</v>
      </c>
      <c r="L270">
        <v>3.91</v>
      </c>
      <c r="M270">
        <v>3.98</v>
      </c>
      <c r="N270">
        <v>3.98</v>
      </c>
      <c r="O270">
        <v>4846800</v>
      </c>
      <c r="Q270" s="42">
        <f t="shared" si="17"/>
        <v>4.7808627466063394</v>
      </c>
      <c r="R270" s="42">
        <f t="shared" si="18"/>
        <v>4.7418432827078183</v>
      </c>
      <c r="S270" s="42">
        <f t="shared" si="19"/>
        <v>4.8198822105048604</v>
      </c>
    </row>
    <row r="271" spans="9:19">
      <c r="I271" s="23">
        <v>41437</v>
      </c>
      <c r="J271">
        <v>3.94</v>
      </c>
      <c r="K271">
        <v>4</v>
      </c>
      <c r="L271">
        <v>3.89</v>
      </c>
      <c r="M271">
        <v>3.89</v>
      </c>
      <c r="N271">
        <v>3.89</v>
      </c>
      <c r="O271">
        <v>4091100</v>
      </c>
      <c r="Q271" s="42">
        <f t="shared" si="17"/>
        <v>4.7808627466063394</v>
      </c>
      <c r="R271" s="42">
        <f t="shared" si="18"/>
        <v>4.7418432827078183</v>
      </c>
      <c r="S271" s="42">
        <f t="shared" si="19"/>
        <v>4.8198822105048604</v>
      </c>
    </row>
    <row r="272" spans="9:19">
      <c r="I272" s="23">
        <v>41438</v>
      </c>
      <c r="J272">
        <v>3.89</v>
      </c>
      <c r="K272">
        <v>3.89</v>
      </c>
      <c r="L272">
        <v>3.82</v>
      </c>
      <c r="M272">
        <v>3.82</v>
      </c>
      <c r="N272">
        <v>3.82</v>
      </c>
      <c r="O272">
        <v>3935400</v>
      </c>
      <c r="Q272" s="42">
        <f t="shared" si="17"/>
        <v>4.7808627466063394</v>
      </c>
      <c r="R272" s="42">
        <f t="shared" si="18"/>
        <v>4.7418432827078183</v>
      </c>
      <c r="S272" s="42">
        <f t="shared" si="19"/>
        <v>4.8198822105048604</v>
      </c>
    </row>
    <row r="273" spans="9:19">
      <c r="I273" s="23">
        <v>41439</v>
      </c>
      <c r="J273">
        <v>3.87</v>
      </c>
      <c r="K273">
        <v>3.91</v>
      </c>
      <c r="L273">
        <v>3.85</v>
      </c>
      <c r="M273">
        <v>3.85</v>
      </c>
      <c r="N273">
        <v>3.85</v>
      </c>
      <c r="O273">
        <v>3219100</v>
      </c>
      <c r="Q273" s="42">
        <f t="shared" si="17"/>
        <v>4.7808627466063394</v>
      </c>
      <c r="R273" s="42">
        <f t="shared" si="18"/>
        <v>4.7418432827078183</v>
      </c>
      <c r="S273" s="42">
        <f t="shared" si="19"/>
        <v>4.8198822105048604</v>
      </c>
    </row>
    <row r="274" spans="9:19">
      <c r="I274" s="23">
        <v>41442</v>
      </c>
      <c r="J274">
        <v>3.85</v>
      </c>
      <c r="K274">
        <v>3.92</v>
      </c>
      <c r="L274">
        <v>3.85</v>
      </c>
      <c r="M274">
        <v>3.92</v>
      </c>
      <c r="N274">
        <v>3.92</v>
      </c>
      <c r="O274">
        <v>1037600</v>
      </c>
      <c r="Q274" s="42">
        <f t="shared" si="17"/>
        <v>4.7808627466063394</v>
      </c>
      <c r="R274" s="42">
        <f t="shared" si="18"/>
        <v>4.7418432827078183</v>
      </c>
      <c r="S274" s="42">
        <f t="shared" si="19"/>
        <v>4.8198822105048604</v>
      </c>
    </row>
    <row r="275" spans="9:19">
      <c r="I275" s="23">
        <v>41443</v>
      </c>
      <c r="J275">
        <v>3.85</v>
      </c>
      <c r="K275">
        <v>3.93</v>
      </c>
      <c r="L275">
        <v>3.85</v>
      </c>
      <c r="M275">
        <v>3.92</v>
      </c>
      <c r="N275">
        <v>3.92</v>
      </c>
      <c r="O275">
        <v>2180300</v>
      </c>
      <c r="Q275" s="42">
        <f t="shared" si="17"/>
        <v>4.7808627466063394</v>
      </c>
      <c r="R275" s="42">
        <f t="shared" si="18"/>
        <v>4.7418432827078183</v>
      </c>
      <c r="S275" s="42">
        <f t="shared" si="19"/>
        <v>4.8198822105048604</v>
      </c>
    </row>
    <row r="276" spans="9:19">
      <c r="I276" s="23">
        <v>41444</v>
      </c>
      <c r="J276">
        <v>3.89</v>
      </c>
      <c r="K276">
        <v>3.95</v>
      </c>
      <c r="L276">
        <v>3.88</v>
      </c>
      <c r="M276">
        <v>3.88</v>
      </c>
      <c r="N276">
        <v>3.88</v>
      </c>
      <c r="O276">
        <v>1500500</v>
      </c>
      <c r="Q276" s="42">
        <f t="shared" si="17"/>
        <v>4.7808627466063394</v>
      </c>
      <c r="R276" s="42">
        <f t="shared" si="18"/>
        <v>4.7418432827078183</v>
      </c>
      <c r="S276" s="42">
        <f t="shared" si="19"/>
        <v>4.8198822105048604</v>
      </c>
    </row>
    <row r="277" spans="9:19">
      <c r="I277" s="23">
        <v>41445</v>
      </c>
      <c r="J277">
        <v>3.87</v>
      </c>
      <c r="K277">
        <v>3.92</v>
      </c>
      <c r="L277">
        <v>3.8</v>
      </c>
      <c r="M277">
        <v>3.8</v>
      </c>
      <c r="N277">
        <v>3.8</v>
      </c>
      <c r="O277">
        <v>2433900</v>
      </c>
      <c r="Q277" s="42">
        <f t="shared" si="17"/>
        <v>4.7808627466063394</v>
      </c>
      <c r="R277" s="42">
        <f t="shared" si="18"/>
        <v>4.7418432827078183</v>
      </c>
      <c r="S277" s="42">
        <f t="shared" si="19"/>
        <v>4.8198822105048604</v>
      </c>
    </row>
    <row r="278" spans="9:19">
      <c r="I278" s="23">
        <v>41446</v>
      </c>
      <c r="J278">
        <v>3.8</v>
      </c>
      <c r="K278">
        <v>3.92</v>
      </c>
      <c r="L278">
        <v>3.75</v>
      </c>
      <c r="M278">
        <v>3.8</v>
      </c>
      <c r="N278">
        <v>3.8</v>
      </c>
      <c r="O278">
        <v>5062300</v>
      </c>
      <c r="Q278" s="42">
        <f t="shared" si="17"/>
        <v>4.7808627466063394</v>
      </c>
      <c r="R278" s="42">
        <f t="shared" si="18"/>
        <v>4.7418432827078183</v>
      </c>
      <c r="S278" s="42">
        <f t="shared" si="19"/>
        <v>4.8198822105048604</v>
      </c>
    </row>
    <row r="279" spans="9:19">
      <c r="I279" s="23">
        <v>41449</v>
      </c>
      <c r="J279">
        <v>3.81</v>
      </c>
      <c r="K279">
        <v>3.83</v>
      </c>
      <c r="L279">
        <v>3.71</v>
      </c>
      <c r="M279">
        <v>3.71</v>
      </c>
      <c r="N279">
        <v>3.71</v>
      </c>
      <c r="O279">
        <v>1598500</v>
      </c>
      <c r="Q279" s="42">
        <f t="shared" si="17"/>
        <v>4.7808627466063394</v>
      </c>
      <c r="R279" s="42">
        <f t="shared" si="18"/>
        <v>4.7418432827078183</v>
      </c>
      <c r="S279" s="42">
        <f t="shared" si="19"/>
        <v>4.8198822105048604</v>
      </c>
    </row>
    <row r="280" spans="9:19">
      <c r="I280" s="23">
        <v>41450</v>
      </c>
      <c r="J280">
        <v>3.7</v>
      </c>
      <c r="K280">
        <v>3.75</v>
      </c>
      <c r="L280">
        <v>3.68</v>
      </c>
      <c r="M280">
        <v>3.68</v>
      </c>
      <c r="N280">
        <v>3.68</v>
      </c>
      <c r="O280">
        <v>5860300</v>
      </c>
      <c r="Q280" s="42">
        <f t="shared" si="17"/>
        <v>4.7808627466063394</v>
      </c>
      <c r="R280" s="42">
        <f t="shared" si="18"/>
        <v>4.7418432827078183</v>
      </c>
      <c r="S280" s="42">
        <f t="shared" si="19"/>
        <v>4.8198822105048604</v>
      </c>
    </row>
    <row r="281" spans="9:19">
      <c r="I281" s="23">
        <v>41451</v>
      </c>
      <c r="J281">
        <v>3.68</v>
      </c>
      <c r="K281">
        <v>3.73</v>
      </c>
      <c r="L281">
        <v>3.66</v>
      </c>
      <c r="M281">
        <v>3.68</v>
      </c>
      <c r="N281">
        <v>3.68</v>
      </c>
      <c r="O281">
        <v>3523500</v>
      </c>
      <c r="Q281" s="42">
        <f t="shared" si="17"/>
        <v>4.7808627466063394</v>
      </c>
      <c r="R281" s="42">
        <f t="shared" si="18"/>
        <v>4.7418432827078183</v>
      </c>
      <c r="S281" s="42">
        <f t="shared" si="19"/>
        <v>4.8198822105048604</v>
      </c>
    </row>
    <row r="282" spans="9:19">
      <c r="I282" s="23">
        <v>41452</v>
      </c>
      <c r="J282">
        <v>3.73</v>
      </c>
      <c r="K282">
        <v>3.8</v>
      </c>
      <c r="L282">
        <v>3.73</v>
      </c>
      <c r="M282">
        <v>3.78</v>
      </c>
      <c r="N282">
        <v>3.78</v>
      </c>
      <c r="O282">
        <v>2772100</v>
      </c>
      <c r="Q282" s="42">
        <f t="shared" si="17"/>
        <v>4.7808627466063394</v>
      </c>
      <c r="R282" s="42">
        <f t="shared" si="18"/>
        <v>4.7418432827078183</v>
      </c>
      <c r="S282" s="42">
        <f t="shared" si="19"/>
        <v>4.8198822105048604</v>
      </c>
    </row>
    <row r="283" spans="9:19">
      <c r="I283" s="23">
        <v>41453</v>
      </c>
      <c r="J283">
        <v>3.82</v>
      </c>
      <c r="K283">
        <v>3.94</v>
      </c>
      <c r="L283">
        <v>3.82</v>
      </c>
      <c r="M283">
        <v>3.89</v>
      </c>
      <c r="N283">
        <v>3.89</v>
      </c>
      <c r="O283">
        <v>9139200</v>
      </c>
      <c r="Q283" s="42">
        <f t="shared" si="17"/>
        <v>4.7808627466063394</v>
      </c>
      <c r="R283" s="42">
        <f t="shared" si="18"/>
        <v>4.7418432827078183</v>
      </c>
      <c r="S283" s="42">
        <f t="shared" si="19"/>
        <v>4.8198822105048604</v>
      </c>
    </row>
    <row r="284" spans="9:19">
      <c r="I284" s="23">
        <v>41456</v>
      </c>
      <c r="J284">
        <v>3.87</v>
      </c>
      <c r="K284">
        <v>4</v>
      </c>
      <c r="L284">
        <v>3.87</v>
      </c>
      <c r="M284">
        <v>4</v>
      </c>
      <c r="N284">
        <v>4</v>
      </c>
      <c r="O284">
        <v>10365600</v>
      </c>
      <c r="Q284" s="42">
        <f t="shared" si="17"/>
        <v>4.7808627466063394</v>
      </c>
      <c r="R284" s="42">
        <f t="shared" si="18"/>
        <v>4.7418432827078183</v>
      </c>
      <c r="S284" s="42">
        <f t="shared" si="19"/>
        <v>4.8198822105048604</v>
      </c>
    </row>
    <row r="285" spans="9:19">
      <c r="I285" s="23">
        <v>41457</v>
      </c>
      <c r="J285">
        <v>3.99</v>
      </c>
      <c r="K285">
        <v>3.99</v>
      </c>
      <c r="L285">
        <v>3.92</v>
      </c>
      <c r="M285">
        <v>3.98</v>
      </c>
      <c r="N285">
        <v>3.98</v>
      </c>
      <c r="O285">
        <v>3095000</v>
      </c>
      <c r="Q285" s="42">
        <f t="shared" si="17"/>
        <v>4.7808627466063394</v>
      </c>
      <c r="R285" s="42">
        <f t="shared" si="18"/>
        <v>4.7418432827078183</v>
      </c>
      <c r="S285" s="42">
        <f t="shared" si="19"/>
        <v>4.8198822105048604</v>
      </c>
    </row>
    <row r="286" spans="9:19">
      <c r="I286" s="23">
        <v>41458</v>
      </c>
      <c r="J286">
        <v>3.97</v>
      </c>
      <c r="K286">
        <v>3.97</v>
      </c>
      <c r="L286">
        <v>3.86</v>
      </c>
      <c r="M286">
        <v>3.87</v>
      </c>
      <c r="N286">
        <v>3.87</v>
      </c>
      <c r="O286">
        <v>2730900</v>
      </c>
      <c r="Q286" s="42">
        <f t="shared" si="17"/>
        <v>4.7808627466063394</v>
      </c>
      <c r="R286" s="42">
        <f t="shared" si="18"/>
        <v>4.7418432827078183</v>
      </c>
      <c r="S286" s="42">
        <f t="shared" si="19"/>
        <v>4.8198822105048604</v>
      </c>
    </row>
    <row r="287" spans="9:19">
      <c r="I287" s="23">
        <v>41459</v>
      </c>
      <c r="J287">
        <v>3.85</v>
      </c>
      <c r="K287">
        <v>3.94</v>
      </c>
      <c r="L287">
        <v>3.85</v>
      </c>
      <c r="M287">
        <v>3.94</v>
      </c>
      <c r="N287">
        <v>3.94</v>
      </c>
      <c r="O287">
        <v>2338400</v>
      </c>
      <c r="Q287" s="42">
        <f t="shared" si="17"/>
        <v>4.7808627466063394</v>
      </c>
      <c r="R287" s="42">
        <f t="shared" si="18"/>
        <v>4.7418432827078183</v>
      </c>
      <c r="S287" s="42">
        <f t="shared" si="19"/>
        <v>4.8198822105048604</v>
      </c>
    </row>
    <row r="288" spans="9:19">
      <c r="I288" s="23">
        <v>41460</v>
      </c>
      <c r="J288">
        <v>3.96</v>
      </c>
      <c r="K288">
        <v>3.96</v>
      </c>
      <c r="L288">
        <v>3.87</v>
      </c>
      <c r="M288">
        <v>3.87</v>
      </c>
      <c r="N288">
        <v>3.87</v>
      </c>
      <c r="O288">
        <v>2955500</v>
      </c>
      <c r="Q288" s="42">
        <f t="shared" si="17"/>
        <v>4.7808627466063394</v>
      </c>
      <c r="R288" s="42">
        <f t="shared" si="18"/>
        <v>4.7418432827078183</v>
      </c>
      <c r="S288" s="42">
        <f t="shared" si="19"/>
        <v>4.8198822105048604</v>
      </c>
    </row>
    <row r="289" spans="9:19">
      <c r="I289" s="23">
        <v>41463</v>
      </c>
      <c r="J289">
        <v>3.89</v>
      </c>
      <c r="K289">
        <v>3.89</v>
      </c>
      <c r="L289">
        <v>3.81</v>
      </c>
      <c r="M289">
        <v>3.82</v>
      </c>
      <c r="N289">
        <v>3.82</v>
      </c>
      <c r="O289">
        <v>3382900</v>
      </c>
      <c r="Q289" s="42">
        <f t="shared" si="17"/>
        <v>4.7808627466063394</v>
      </c>
      <c r="R289" s="42">
        <f t="shared" si="18"/>
        <v>4.7418432827078183</v>
      </c>
      <c r="S289" s="42">
        <f t="shared" si="19"/>
        <v>4.8198822105048604</v>
      </c>
    </row>
    <row r="290" spans="9:19">
      <c r="I290" s="23">
        <v>41464</v>
      </c>
      <c r="J290">
        <v>3.84</v>
      </c>
      <c r="K290">
        <v>3.89</v>
      </c>
      <c r="L290">
        <v>3.84</v>
      </c>
      <c r="M290">
        <v>3.87</v>
      </c>
      <c r="N290">
        <v>3.87</v>
      </c>
      <c r="O290">
        <v>1595700</v>
      </c>
      <c r="Q290" s="42">
        <f t="shared" si="17"/>
        <v>4.7808627466063394</v>
      </c>
      <c r="R290" s="42">
        <f t="shared" si="18"/>
        <v>4.7418432827078183</v>
      </c>
      <c r="S290" s="42">
        <f t="shared" si="19"/>
        <v>4.8198822105048604</v>
      </c>
    </row>
    <row r="291" spans="9:19">
      <c r="I291" s="23">
        <v>41465</v>
      </c>
      <c r="J291">
        <v>3.88</v>
      </c>
      <c r="K291">
        <v>3.95</v>
      </c>
      <c r="L291">
        <v>3.86</v>
      </c>
      <c r="M291">
        <v>3.95</v>
      </c>
      <c r="N291">
        <v>3.95</v>
      </c>
      <c r="O291">
        <v>1825200</v>
      </c>
      <c r="Q291" s="42">
        <f t="shared" si="17"/>
        <v>4.7808627466063394</v>
      </c>
      <c r="R291" s="42">
        <f t="shared" si="18"/>
        <v>4.7418432827078183</v>
      </c>
      <c r="S291" s="42">
        <f t="shared" si="19"/>
        <v>4.8198822105048604</v>
      </c>
    </row>
    <row r="292" spans="9:19">
      <c r="I292" s="23">
        <v>41466</v>
      </c>
      <c r="J292">
        <v>3.96</v>
      </c>
      <c r="K292">
        <v>3.99</v>
      </c>
      <c r="L292">
        <v>3.95</v>
      </c>
      <c r="M292">
        <v>3.97</v>
      </c>
      <c r="N292">
        <v>3.97</v>
      </c>
      <c r="O292">
        <v>3295500</v>
      </c>
      <c r="Q292" s="42">
        <f t="shared" si="17"/>
        <v>4.7808627466063394</v>
      </c>
      <c r="R292" s="42">
        <f t="shared" si="18"/>
        <v>4.7418432827078183</v>
      </c>
      <c r="S292" s="42">
        <f t="shared" si="19"/>
        <v>4.8198822105048604</v>
      </c>
    </row>
    <row r="293" spans="9:19">
      <c r="I293" s="23">
        <v>41467</v>
      </c>
      <c r="J293">
        <v>3.98</v>
      </c>
      <c r="K293">
        <v>4</v>
      </c>
      <c r="L293">
        <v>3.97</v>
      </c>
      <c r="M293">
        <v>4</v>
      </c>
      <c r="N293">
        <v>4</v>
      </c>
      <c r="O293">
        <v>3639900</v>
      </c>
      <c r="Q293" s="42">
        <f t="shared" si="17"/>
        <v>4.7808627466063394</v>
      </c>
      <c r="R293" s="42">
        <f t="shared" si="18"/>
        <v>4.7418432827078183</v>
      </c>
      <c r="S293" s="42">
        <f t="shared" si="19"/>
        <v>4.8198822105048604</v>
      </c>
    </row>
    <row r="294" spans="9:19">
      <c r="I294" s="23">
        <v>41470</v>
      </c>
      <c r="J294">
        <v>4</v>
      </c>
      <c r="K294">
        <v>4</v>
      </c>
      <c r="L294">
        <v>3.96</v>
      </c>
      <c r="M294">
        <v>3.99</v>
      </c>
      <c r="N294">
        <v>3.99</v>
      </c>
      <c r="O294">
        <v>1854900</v>
      </c>
      <c r="Q294" s="42">
        <f t="shared" si="17"/>
        <v>4.7808627466063394</v>
      </c>
      <c r="R294" s="42">
        <f t="shared" si="18"/>
        <v>4.7418432827078183</v>
      </c>
      <c r="S294" s="42">
        <f t="shared" si="19"/>
        <v>4.8198822105048604</v>
      </c>
    </row>
    <row r="295" spans="9:19">
      <c r="I295" s="23">
        <v>41471</v>
      </c>
      <c r="J295">
        <v>3.98</v>
      </c>
      <c r="K295">
        <v>3.99</v>
      </c>
      <c r="L295">
        <v>3.92</v>
      </c>
      <c r="M295">
        <v>3.93</v>
      </c>
      <c r="N295">
        <v>3.93</v>
      </c>
      <c r="O295">
        <v>1133300</v>
      </c>
      <c r="Q295" s="42">
        <f t="shared" si="17"/>
        <v>4.7808627466063394</v>
      </c>
      <c r="R295" s="42">
        <f t="shared" si="18"/>
        <v>4.7418432827078183</v>
      </c>
      <c r="S295" s="42">
        <f t="shared" si="19"/>
        <v>4.8198822105048604</v>
      </c>
    </row>
    <row r="296" spans="9:19">
      <c r="I296" s="23">
        <v>41472</v>
      </c>
      <c r="J296">
        <v>3.97</v>
      </c>
      <c r="K296">
        <v>3.98</v>
      </c>
      <c r="L296">
        <v>3.86</v>
      </c>
      <c r="M296">
        <v>3.9</v>
      </c>
      <c r="N296">
        <v>3.9</v>
      </c>
      <c r="O296">
        <v>4712800</v>
      </c>
      <c r="Q296" s="42">
        <f t="shared" si="17"/>
        <v>4.7808627466063394</v>
      </c>
      <c r="R296" s="42">
        <f t="shared" si="18"/>
        <v>4.7418432827078183</v>
      </c>
      <c r="S296" s="42">
        <f t="shared" si="19"/>
        <v>4.8198822105048604</v>
      </c>
    </row>
    <row r="297" spans="9:19">
      <c r="I297" s="23">
        <v>41473</v>
      </c>
      <c r="J297">
        <v>3.91</v>
      </c>
      <c r="K297">
        <v>3.91</v>
      </c>
      <c r="L297">
        <v>3.85</v>
      </c>
      <c r="M297">
        <v>3.86</v>
      </c>
      <c r="N297">
        <v>3.86</v>
      </c>
      <c r="O297">
        <v>3536900</v>
      </c>
      <c r="Q297" s="42">
        <f t="shared" si="17"/>
        <v>4.7808627466063394</v>
      </c>
      <c r="R297" s="42">
        <f t="shared" si="18"/>
        <v>4.7418432827078183</v>
      </c>
      <c r="S297" s="42">
        <f t="shared" si="19"/>
        <v>4.8198822105048604</v>
      </c>
    </row>
    <row r="298" spans="9:19">
      <c r="I298" s="23">
        <v>41474</v>
      </c>
      <c r="J298">
        <v>3.85</v>
      </c>
      <c r="K298">
        <v>3.9</v>
      </c>
      <c r="L298">
        <v>3.85</v>
      </c>
      <c r="M298">
        <v>3.86</v>
      </c>
      <c r="N298">
        <v>3.86</v>
      </c>
      <c r="O298">
        <v>2802500</v>
      </c>
      <c r="Q298" s="42">
        <f t="shared" si="17"/>
        <v>4.7808627466063394</v>
      </c>
      <c r="R298" s="42">
        <f t="shared" si="18"/>
        <v>4.7418432827078183</v>
      </c>
      <c r="S298" s="42">
        <f t="shared" si="19"/>
        <v>4.8198822105048604</v>
      </c>
    </row>
    <row r="299" spans="9:19">
      <c r="I299" s="23">
        <v>41477</v>
      </c>
      <c r="J299">
        <v>3.88</v>
      </c>
      <c r="K299">
        <v>3.92</v>
      </c>
      <c r="L299">
        <v>3.87</v>
      </c>
      <c r="M299">
        <v>3.9</v>
      </c>
      <c r="N299">
        <v>3.9</v>
      </c>
      <c r="O299">
        <v>980400</v>
      </c>
      <c r="Q299" s="42">
        <f t="shared" si="17"/>
        <v>4.7808627466063394</v>
      </c>
      <c r="R299" s="42">
        <f t="shared" si="18"/>
        <v>4.7418432827078183</v>
      </c>
      <c r="S299" s="42">
        <f t="shared" si="19"/>
        <v>4.8198822105048604</v>
      </c>
    </row>
    <row r="300" spans="9:19">
      <c r="I300" s="23">
        <v>41478</v>
      </c>
      <c r="J300">
        <v>3.93</v>
      </c>
      <c r="K300">
        <v>3.95</v>
      </c>
      <c r="L300">
        <v>3.91</v>
      </c>
      <c r="M300">
        <v>3.95</v>
      </c>
      <c r="N300">
        <v>3.95</v>
      </c>
      <c r="O300">
        <v>1865200</v>
      </c>
      <c r="Q300" s="42">
        <f t="shared" si="17"/>
        <v>4.7808627466063394</v>
      </c>
      <c r="R300" s="42">
        <f t="shared" si="18"/>
        <v>4.7418432827078183</v>
      </c>
      <c r="S300" s="42">
        <f t="shared" si="19"/>
        <v>4.8198822105048604</v>
      </c>
    </row>
    <row r="301" spans="9:19">
      <c r="I301" s="23">
        <v>41479</v>
      </c>
      <c r="J301">
        <v>3.97</v>
      </c>
      <c r="K301">
        <v>4</v>
      </c>
      <c r="L301">
        <v>3.95</v>
      </c>
      <c r="M301">
        <v>4</v>
      </c>
      <c r="N301">
        <v>4</v>
      </c>
      <c r="O301">
        <v>4182900</v>
      </c>
      <c r="Q301" s="42">
        <f t="shared" si="17"/>
        <v>4.7808627466063394</v>
      </c>
      <c r="R301" s="42">
        <f t="shared" si="18"/>
        <v>4.7418432827078183</v>
      </c>
      <c r="S301" s="42">
        <f t="shared" si="19"/>
        <v>4.8198822105048604</v>
      </c>
    </row>
    <row r="302" spans="9:19">
      <c r="I302" s="23">
        <v>41480</v>
      </c>
      <c r="J302">
        <v>3.99</v>
      </c>
      <c r="K302">
        <v>3.99</v>
      </c>
      <c r="L302">
        <v>3.95</v>
      </c>
      <c r="M302">
        <v>3.98</v>
      </c>
      <c r="N302">
        <v>3.98</v>
      </c>
      <c r="O302">
        <v>1829400</v>
      </c>
      <c r="Q302" s="42">
        <f t="shared" si="17"/>
        <v>4.7808627466063394</v>
      </c>
      <c r="R302" s="42">
        <f t="shared" si="18"/>
        <v>4.7418432827078183</v>
      </c>
      <c r="S302" s="42">
        <f t="shared" si="19"/>
        <v>4.8198822105048604</v>
      </c>
    </row>
    <row r="303" spans="9:19">
      <c r="I303" s="23">
        <v>41481</v>
      </c>
      <c r="J303">
        <v>3.98</v>
      </c>
      <c r="K303">
        <v>4</v>
      </c>
      <c r="L303">
        <v>3.98</v>
      </c>
      <c r="M303">
        <v>4</v>
      </c>
      <c r="N303">
        <v>4</v>
      </c>
      <c r="O303">
        <v>2778700</v>
      </c>
      <c r="Q303" s="42">
        <f t="shared" si="17"/>
        <v>4.7808627466063394</v>
      </c>
      <c r="R303" s="42">
        <f t="shared" si="18"/>
        <v>4.7418432827078183</v>
      </c>
      <c r="S303" s="42">
        <f t="shared" si="19"/>
        <v>4.8198822105048604</v>
      </c>
    </row>
    <row r="304" spans="9:19">
      <c r="I304" s="23">
        <v>41484</v>
      </c>
      <c r="J304">
        <v>4</v>
      </c>
      <c r="K304">
        <v>4.03</v>
      </c>
      <c r="L304">
        <v>3.99</v>
      </c>
      <c r="M304">
        <v>4.01</v>
      </c>
      <c r="N304">
        <v>4.01</v>
      </c>
      <c r="O304">
        <v>4643900</v>
      </c>
      <c r="Q304" s="42">
        <f t="shared" si="17"/>
        <v>4.7808627466063394</v>
      </c>
      <c r="R304" s="42">
        <f t="shared" si="18"/>
        <v>4.7418432827078183</v>
      </c>
      <c r="S304" s="42">
        <f t="shared" si="19"/>
        <v>4.8198822105048604</v>
      </c>
    </row>
    <row r="305" spans="9:19">
      <c r="I305" s="23">
        <v>41485</v>
      </c>
      <c r="J305">
        <v>4</v>
      </c>
      <c r="K305">
        <v>4.22</v>
      </c>
      <c r="L305">
        <v>4</v>
      </c>
      <c r="M305">
        <v>4.21</v>
      </c>
      <c r="N305">
        <v>4.21</v>
      </c>
      <c r="O305">
        <v>5740900</v>
      </c>
      <c r="Q305" s="42">
        <f t="shared" si="17"/>
        <v>4.7808627466063394</v>
      </c>
      <c r="R305" s="42">
        <f t="shared" si="18"/>
        <v>4.7418432827078183</v>
      </c>
      <c r="S305" s="42">
        <f t="shared" si="19"/>
        <v>4.8198822105048604</v>
      </c>
    </row>
    <row r="306" spans="9:19">
      <c r="I306" s="23">
        <v>41486</v>
      </c>
      <c r="J306">
        <v>4.1900000000000004</v>
      </c>
      <c r="K306">
        <v>4.1900000000000004</v>
      </c>
      <c r="L306">
        <v>4.1100000000000003</v>
      </c>
      <c r="M306">
        <v>4.16</v>
      </c>
      <c r="N306">
        <v>4.16</v>
      </c>
      <c r="O306">
        <v>7246700</v>
      </c>
      <c r="Q306" s="42">
        <f t="shared" si="17"/>
        <v>4.7808627466063394</v>
      </c>
      <c r="R306" s="42">
        <f t="shared" si="18"/>
        <v>4.7418432827078183</v>
      </c>
      <c r="S306" s="42">
        <f t="shared" si="19"/>
        <v>4.8198822105048604</v>
      </c>
    </row>
    <row r="307" spans="9:19">
      <c r="I307" s="23">
        <v>41487</v>
      </c>
      <c r="J307">
        <v>4.2</v>
      </c>
      <c r="K307">
        <v>4.4000000000000004</v>
      </c>
      <c r="L307">
        <v>4.17</v>
      </c>
      <c r="M307">
        <v>4.3</v>
      </c>
      <c r="N307">
        <v>4.3</v>
      </c>
      <c r="O307">
        <v>6930600</v>
      </c>
      <c r="Q307" s="42">
        <f t="shared" si="17"/>
        <v>4.7808627466063394</v>
      </c>
      <c r="R307" s="42">
        <f t="shared" si="18"/>
        <v>4.7418432827078183</v>
      </c>
      <c r="S307" s="42">
        <f t="shared" si="19"/>
        <v>4.8198822105048604</v>
      </c>
    </row>
    <row r="308" spans="9:19">
      <c r="I308" s="23">
        <v>41488</v>
      </c>
      <c r="J308">
        <v>4.37</v>
      </c>
      <c r="K308">
        <v>4.5</v>
      </c>
      <c r="L308">
        <v>4.3499999999999996</v>
      </c>
      <c r="M308">
        <v>4.5</v>
      </c>
      <c r="N308">
        <v>4.5</v>
      </c>
      <c r="O308">
        <v>9914900</v>
      </c>
      <c r="Q308" s="42">
        <f t="shared" si="17"/>
        <v>4.7808627466063394</v>
      </c>
      <c r="R308" s="42">
        <f t="shared" si="18"/>
        <v>4.7418432827078183</v>
      </c>
      <c r="S308" s="42">
        <f t="shared" si="19"/>
        <v>4.8198822105048604</v>
      </c>
    </row>
    <row r="309" spans="9:19">
      <c r="I309" s="23">
        <v>41491</v>
      </c>
      <c r="J309">
        <v>4.5</v>
      </c>
      <c r="K309">
        <v>4.5</v>
      </c>
      <c r="L309">
        <v>4.4000000000000004</v>
      </c>
      <c r="M309">
        <v>4.4000000000000004</v>
      </c>
      <c r="N309">
        <v>4.4000000000000004</v>
      </c>
      <c r="O309">
        <v>3477100</v>
      </c>
      <c r="Q309" s="42">
        <f t="shared" si="17"/>
        <v>4.7808627466063394</v>
      </c>
      <c r="R309" s="42">
        <f t="shared" si="18"/>
        <v>4.7418432827078183</v>
      </c>
      <c r="S309" s="42">
        <f t="shared" si="19"/>
        <v>4.8198822105048604</v>
      </c>
    </row>
    <row r="310" spans="9:19">
      <c r="I310" s="23">
        <v>41492</v>
      </c>
      <c r="J310">
        <v>4.4400000000000004</v>
      </c>
      <c r="K310">
        <v>4.4400000000000004</v>
      </c>
      <c r="L310">
        <v>4.28</v>
      </c>
      <c r="M310">
        <v>4.33</v>
      </c>
      <c r="N310">
        <v>4.33</v>
      </c>
      <c r="O310">
        <v>4584300</v>
      </c>
      <c r="Q310" s="42">
        <f t="shared" si="17"/>
        <v>4.7808627466063394</v>
      </c>
      <c r="R310" s="42">
        <f t="shared" si="18"/>
        <v>4.7418432827078183</v>
      </c>
      <c r="S310" s="42">
        <f t="shared" si="19"/>
        <v>4.8198822105048604</v>
      </c>
    </row>
    <row r="311" spans="9:19">
      <c r="I311" s="23">
        <v>41498</v>
      </c>
      <c r="J311">
        <v>4.3</v>
      </c>
      <c r="K311">
        <v>4.33</v>
      </c>
      <c r="L311">
        <v>4.21</v>
      </c>
      <c r="M311">
        <v>4.2699999999999996</v>
      </c>
      <c r="N311">
        <v>4.2699999999999996</v>
      </c>
      <c r="O311">
        <v>5493000</v>
      </c>
      <c r="Q311" s="42">
        <f t="shared" si="17"/>
        <v>4.7808627466063394</v>
      </c>
      <c r="R311" s="42">
        <f t="shared" si="18"/>
        <v>4.7418432827078183</v>
      </c>
      <c r="S311" s="42">
        <f t="shared" si="19"/>
        <v>4.8198822105048604</v>
      </c>
    </row>
    <row r="312" spans="9:19">
      <c r="I312" s="23">
        <v>41499</v>
      </c>
      <c r="J312">
        <v>4.24</v>
      </c>
      <c r="K312">
        <v>4.43</v>
      </c>
      <c r="L312">
        <v>4.24</v>
      </c>
      <c r="M312">
        <v>4.43</v>
      </c>
      <c r="N312">
        <v>4.43</v>
      </c>
      <c r="O312">
        <v>2877200</v>
      </c>
      <c r="Q312" s="42">
        <f t="shared" si="17"/>
        <v>4.7808627466063394</v>
      </c>
      <c r="R312" s="42">
        <f t="shared" si="18"/>
        <v>4.7418432827078183</v>
      </c>
      <c r="S312" s="42">
        <f t="shared" si="19"/>
        <v>4.8198822105048604</v>
      </c>
    </row>
    <row r="313" spans="9:19">
      <c r="I313" s="23">
        <v>41500</v>
      </c>
      <c r="J313">
        <v>4.45</v>
      </c>
      <c r="K313">
        <v>4.45</v>
      </c>
      <c r="L313">
        <v>4.3499999999999996</v>
      </c>
      <c r="M313">
        <v>4.37</v>
      </c>
      <c r="N313">
        <v>4.37</v>
      </c>
      <c r="O313">
        <v>1411800</v>
      </c>
      <c r="Q313" s="42">
        <f t="shared" si="17"/>
        <v>4.7808627466063394</v>
      </c>
      <c r="R313" s="42">
        <f t="shared" si="18"/>
        <v>4.7418432827078183</v>
      </c>
      <c r="S313" s="42">
        <f t="shared" si="19"/>
        <v>4.8198822105048604</v>
      </c>
    </row>
    <row r="314" spans="9:19">
      <c r="I314" s="23">
        <v>41501</v>
      </c>
      <c r="J314">
        <v>4.3899999999999997</v>
      </c>
      <c r="K314">
        <v>4.3899999999999997</v>
      </c>
      <c r="L314">
        <v>4.29</v>
      </c>
      <c r="M314">
        <v>4.29</v>
      </c>
      <c r="N314">
        <v>4.29</v>
      </c>
      <c r="O314">
        <v>1899300</v>
      </c>
      <c r="Q314" s="42">
        <f t="shared" si="17"/>
        <v>4.7808627466063394</v>
      </c>
      <c r="R314" s="42">
        <f t="shared" si="18"/>
        <v>4.7418432827078183</v>
      </c>
      <c r="S314" s="42">
        <f t="shared" si="19"/>
        <v>4.8198822105048604</v>
      </c>
    </row>
    <row r="315" spans="9:19">
      <c r="I315" s="23">
        <v>41502</v>
      </c>
      <c r="J315">
        <v>4.3</v>
      </c>
      <c r="K315">
        <v>4.32</v>
      </c>
      <c r="L315">
        <v>4.26</v>
      </c>
      <c r="M315">
        <v>4.3</v>
      </c>
      <c r="N315">
        <v>4.3</v>
      </c>
      <c r="O315">
        <v>4707600</v>
      </c>
      <c r="Q315" s="42">
        <f t="shared" si="17"/>
        <v>4.7808627466063394</v>
      </c>
      <c r="R315" s="42">
        <f t="shared" si="18"/>
        <v>4.7418432827078183</v>
      </c>
      <c r="S315" s="42">
        <f t="shared" si="19"/>
        <v>4.8198822105048604</v>
      </c>
    </row>
    <row r="316" spans="9:19">
      <c r="I316" s="23">
        <v>41505</v>
      </c>
      <c r="J316">
        <v>4.2300000000000004</v>
      </c>
      <c r="K316">
        <v>4.2699999999999996</v>
      </c>
      <c r="L316">
        <v>4.17</v>
      </c>
      <c r="M316">
        <v>4.21</v>
      </c>
      <c r="N316">
        <v>4.21</v>
      </c>
      <c r="O316">
        <v>4317100</v>
      </c>
      <c r="Q316" s="42">
        <f t="shared" si="17"/>
        <v>4.7808627466063394</v>
      </c>
      <c r="R316" s="42">
        <f t="shared" si="18"/>
        <v>4.7418432827078183</v>
      </c>
      <c r="S316" s="42">
        <f t="shared" si="19"/>
        <v>4.8198822105048604</v>
      </c>
    </row>
    <row r="317" spans="9:19">
      <c r="I317" s="23">
        <v>41506</v>
      </c>
      <c r="J317">
        <v>4.18</v>
      </c>
      <c r="K317">
        <v>4.24</v>
      </c>
      <c r="L317">
        <v>4.12</v>
      </c>
      <c r="M317">
        <v>4.1900000000000004</v>
      </c>
      <c r="N317">
        <v>4.1900000000000004</v>
      </c>
      <c r="O317">
        <v>6739200</v>
      </c>
      <c r="Q317" s="42">
        <f t="shared" si="17"/>
        <v>4.7808627466063394</v>
      </c>
      <c r="R317" s="42">
        <f t="shared" si="18"/>
        <v>4.7418432827078183</v>
      </c>
      <c r="S317" s="42">
        <f t="shared" si="19"/>
        <v>4.8198822105048604</v>
      </c>
    </row>
    <row r="318" spans="9:19">
      <c r="I318" s="23">
        <v>41507</v>
      </c>
      <c r="J318">
        <v>4.1500000000000004</v>
      </c>
      <c r="K318">
        <v>4.2</v>
      </c>
      <c r="L318">
        <v>4.1500000000000004</v>
      </c>
      <c r="M318">
        <v>4.1500000000000004</v>
      </c>
      <c r="N318">
        <v>4.1500000000000004</v>
      </c>
      <c r="O318">
        <v>2314600</v>
      </c>
      <c r="Q318" s="42">
        <f t="shared" si="17"/>
        <v>4.7808627466063394</v>
      </c>
      <c r="R318" s="42">
        <f t="shared" si="18"/>
        <v>4.7418432827078183</v>
      </c>
      <c r="S318" s="42">
        <f t="shared" si="19"/>
        <v>4.8198822105048604</v>
      </c>
    </row>
    <row r="319" spans="9:19">
      <c r="I319" s="23">
        <v>41508</v>
      </c>
      <c r="J319">
        <v>4.0599999999999996</v>
      </c>
      <c r="K319">
        <v>4.1500000000000004</v>
      </c>
      <c r="L319">
        <v>3.99</v>
      </c>
      <c r="M319">
        <v>4.05</v>
      </c>
      <c r="N319">
        <v>4.05</v>
      </c>
      <c r="O319">
        <v>7593300</v>
      </c>
      <c r="Q319" s="42">
        <f t="shared" si="17"/>
        <v>4.7808627466063394</v>
      </c>
      <c r="R319" s="42">
        <f t="shared" si="18"/>
        <v>4.7418432827078183</v>
      </c>
      <c r="S319" s="42">
        <f t="shared" si="19"/>
        <v>4.8198822105048604</v>
      </c>
    </row>
    <row r="320" spans="9:19">
      <c r="I320" s="23">
        <v>41509</v>
      </c>
      <c r="J320">
        <v>4.05</v>
      </c>
      <c r="K320">
        <v>4.2</v>
      </c>
      <c r="L320">
        <v>4.05</v>
      </c>
      <c r="M320">
        <v>4.2</v>
      </c>
      <c r="N320">
        <v>4.2</v>
      </c>
      <c r="O320">
        <v>5094100</v>
      </c>
      <c r="Q320" s="42">
        <f t="shared" si="17"/>
        <v>4.7808627466063394</v>
      </c>
      <c r="R320" s="42">
        <f t="shared" si="18"/>
        <v>4.7418432827078183</v>
      </c>
      <c r="S320" s="42">
        <f t="shared" si="19"/>
        <v>4.8198822105048604</v>
      </c>
    </row>
    <row r="321" spans="9:19">
      <c r="I321" s="23">
        <v>41512</v>
      </c>
      <c r="J321">
        <v>4.12</v>
      </c>
      <c r="K321">
        <v>4.1500000000000004</v>
      </c>
      <c r="L321">
        <v>4.03</v>
      </c>
      <c r="M321">
        <v>4.08</v>
      </c>
      <c r="N321">
        <v>4.08</v>
      </c>
      <c r="O321">
        <v>3965900</v>
      </c>
      <c r="Q321" s="42">
        <f t="shared" si="17"/>
        <v>4.7808627466063394</v>
      </c>
      <c r="R321" s="42">
        <f t="shared" si="18"/>
        <v>4.7418432827078183</v>
      </c>
      <c r="S321" s="42">
        <f t="shared" si="19"/>
        <v>4.8198822105048604</v>
      </c>
    </row>
    <row r="322" spans="9:19">
      <c r="I322" s="23">
        <v>41513</v>
      </c>
      <c r="J322">
        <v>4.08</v>
      </c>
      <c r="K322">
        <v>4.1500000000000004</v>
      </c>
      <c r="L322">
        <v>4.0599999999999996</v>
      </c>
      <c r="M322">
        <v>4.1500000000000004</v>
      </c>
      <c r="N322">
        <v>4.1500000000000004</v>
      </c>
      <c r="O322">
        <v>5137700</v>
      </c>
      <c r="Q322" s="42">
        <f t="shared" si="17"/>
        <v>4.7808627466063394</v>
      </c>
      <c r="R322" s="42">
        <f t="shared" si="18"/>
        <v>4.7418432827078183</v>
      </c>
      <c r="S322" s="42">
        <f t="shared" si="19"/>
        <v>4.8198822105048604</v>
      </c>
    </row>
    <row r="323" spans="9:19">
      <c r="I323" s="23">
        <v>41514</v>
      </c>
      <c r="J323">
        <v>4.07</v>
      </c>
      <c r="K323">
        <v>4.1100000000000003</v>
      </c>
      <c r="L323">
        <v>4.0199999999999996</v>
      </c>
      <c r="M323">
        <v>4.07</v>
      </c>
      <c r="N323">
        <v>4.07</v>
      </c>
      <c r="O323">
        <v>5065600</v>
      </c>
      <c r="Q323" s="42">
        <f t="shared" si="17"/>
        <v>4.7808627466063394</v>
      </c>
      <c r="R323" s="42">
        <f t="shared" si="18"/>
        <v>4.7418432827078183</v>
      </c>
      <c r="S323" s="42">
        <f t="shared" si="19"/>
        <v>4.8198822105048604</v>
      </c>
    </row>
    <row r="324" spans="9:19">
      <c r="I324" s="23">
        <v>41515</v>
      </c>
      <c r="J324">
        <v>4.07</v>
      </c>
      <c r="K324">
        <v>4.1500000000000004</v>
      </c>
      <c r="L324">
        <v>4.04</v>
      </c>
      <c r="M324">
        <v>4.04</v>
      </c>
      <c r="N324">
        <v>4.04</v>
      </c>
      <c r="O324">
        <v>5320100</v>
      </c>
      <c r="Q324" s="42">
        <f t="shared" si="17"/>
        <v>4.7808627466063394</v>
      </c>
      <c r="R324" s="42">
        <f t="shared" si="18"/>
        <v>4.7418432827078183</v>
      </c>
      <c r="S324" s="42">
        <f t="shared" si="19"/>
        <v>4.8198822105048604</v>
      </c>
    </row>
    <row r="325" spans="9:19">
      <c r="I325" s="23">
        <v>41516</v>
      </c>
      <c r="J325">
        <v>4.0599999999999996</v>
      </c>
      <c r="K325">
        <v>4.21</v>
      </c>
      <c r="L325">
        <v>4.0599999999999996</v>
      </c>
      <c r="M325">
        <v>4.21</v>
      </c>
      <c r="N325">
        <v>4.21</v>
      </c>
      <c r="O325">
        <v>8057000</v>
      </c>
      <c r="Q325" s="42">
        <f t="shared" si="17"/>
        <v>4.7808627466063394</v>
      </c>
      <c r="R325" s="42">
        <f t="shared" si="18"/>
        <v>4.7418432827078183</v>
      </c>
      <c r="S325" s="42">
        <f t="shared" si="19"/>
        <v>4.8198822105048604</v>
      </c>
    </row>
    <row r="326" spans="9:19">
      <c r="I326" s="23">
        <v>41519</v>
      </c>
      <c r="J326">
        <v>4.16</v>
      </c>
      <c r="K326">
        <v>4.16</v>
      </c>
      <c r="L326">
        <v>4.1100000000000003</v>
      </c>
      <c r="M326">
        <v>4.13</v>
      </c>
      <c r="N326">
        <v>4.13</v>
      </c>
      <c r="O326">
        <v>951900</v>
      </c>
      <c r="Q326" s="42">
        <f t="shared" si="17"/>
        <v>4.7808627466063394</v>
      </c>
      <c r="R326" s="42">
        <f t="shared" si="18"/>
        <v>4.7418432827078183</v>
      </c>
      <c r="S326" s="42">
        <f t="shared" si="19"/>
        <v>4.8198822105048604</v>
      </c>
    </row>
    <row r="327" spans="9:19">
      <c r="I327" s="23">
        <v>41520</v>
      </c>
      <c r="J327">
        <v>4.13</v>
      </c>
      <c r="K327">
        <v>4.2</v>
      </c>
      <c r="L327">
        <v>4.0999999999999996</v>
      </c>
      <c r="M327">
        <v>4.13</v>
      </c>
      <c r="N327">
        <v>4.13</v>
      </c>
      <c r="O327">
        <v>2778200</v>
      </c>
      <c r="Q327" s="42">
        <f t="shared" si="17"/>
        <v>4.7808627466063394</v>
      </c>
      <c r="R327" s="42">
        <f t="shared" si="18"/>
        <v>4.7418432827078183</v>
      </c>
      <c r="S327" s="42">
        <f t="shared" si="19"/>
        <v>4.8198822105048604</v>
      </c>
    </row>
    <row r="328" spans="9:19">
      <c r="I328" s="23">
        <v>41521</v>
      </c>
      <c r="J328">
        <v>4.1100000000000003</v>
      </c>
      <c r="K328">
        <v>4.12</v>
      </c>
      <c r="L328">
        <v>4.03</v>
      </c>
      <c r="M328">
        <v>4.09</v>
      </c>
      <c r="N328">
        <v>4.09</v>
      </c>
      <c r="O328">
        <v>4372900</v>
      </c>
      <c r="Q328" s="42">
        <f t="shared" si="17"/>
        <v>4.7808627466063394</v>
      </c>
      <c r="R328" s="42">
        <f t="shared" si="18"/>
        <v>4.7418432827078183</v>
      </c>
      <c r="S328" s="42">
        <f t="shared" si="19"/>
        <v>4.8198822105048604</v>
      </c>
    </row>
    <row r="329" spans="9:19">
      <c r="I329" s="23">
        <v>41522</v>
      </c>
      <c r="J329">
        <v>4.13</v>
      </c>
      <c r="K329">
        <v>4.1500000000000004</v>
      </c>
      <c r="L329">
        <v>4.09</v>
      </c>
      <c r="M329">
        <v>4.09</v>
      </c>
      <c r="N329">
        <v>4.09</v>
      </c>
      <c r="O329">
        <v>3070500</v>
      </c>
      <c r="Q329" s="42">
        <f t="shared" ref="Q329:Q392" si="20">Q328</f>
        <v>4.7808627466063394</v>
      </c>
      <c r="R329" s="42">
        <f t="shared" ref="R329:R392" si="21">R328</f>
        <v>4.7418432827078183</v>
      </c>
      <c r="S329" s="42">
        <f t="shared" ref="S329:S392" si="22">S328</f>
        <v>4.8198822105048604</v>
      </c>
    </row>
    <row r="330" spans="9:19">
      <c r="I330" s="23">
        <v>41523</v>
      </c>
      <c r="J330">
        <v>4.0999999999999996</v>
      </c>
      <c r="K330">
        <v>4.21</v>
      </c>
      <c r="L330">
        <v>4.0999999999999996</v>
      </c>
      <c r="M330">
        <v>4.13</v>
      </c>
      <c r="N330">
        <v>4.13</v>
      </c>
      <c r="O330">
        <v>5049700</v>
      </c>
      <c r="Q330" s="42">
        <f t="shared" si="20"/>
        <v>4.7808627466063394</v>
      </c>
      <c r="R330" s="42">
        <f t="shared" si="21"/>
        <v>4.7418432827078183</v>
      </c>
      <c r="S330" s="42">
        <f t="shared" si="22"/>
        <v>4.8198822105048604</v>
      </c>
    </row>
    <row r="331" spans="9:19">
      <c r="I331" s="23">
        <v>41526</v>
      </c>
      <c r="J331">
        <v>4.2</v>
      </c>
      <c r="K331">
        <v>4.3</v>
      </c>
      <c r="L331">
        <v>4.16</v>
      </c>
      <c r="M331">
        <v>4.3</v>
      </c>
      <c r="N331">
        <v>4.3</v>
      </c>
      <c r="O331">
        <v>5202400</v>
      </c>
      <c r="Q331" s="42">
        <f t="shared" si="20"/>
        <v>4.7808627466063394</v>
      </c>
      <c r="R331" s="42">
        <f t="shared" si="21"/>
        <v>4.7418432827078183</v>
      </c>
      <c r="S331" s="42">
        <f t="shared" si="22"/>
        <v>4.8198822105048604</v>
      </c>
    </row>
    <row r="332" spans="9:19">
      <c r="I332" s="23">
        <v>41527</v>
      </c>
      <c r="J332">
        <v>4.38</v>
      </c>
      <c r="K332">
        <v>4.38</v>
      </c>
      <c r="L332">
        <v>4.32</v>
      </c>
      <c r="M332">
        <v>4.32</v>
      </c>
      <c r="N332">
        <v>4.32</v>
      </c>
      <c r="O332">
        <v>6223800</v>
      </c>
      <c r="Q332" s="42">
        <f t="shared" si="20"/>
        <v>4.7808627466063394</v>
      </c>
      <c r="R332" s="42">
        <f t="shared" si="21"/>
        <v>4.7418432827078183</v>
      </c>
      <c r="S332" s="42">
        <f t="shared" si="22"/>
        <v>4.8198822105048604</v>
      </c>
    </row>
    <row r="333" spans="9:19">
      <c r="I333" s="23">
        <v>41528</v>
      </c>
      <c r="J333">
        <v>4.28</v>
      </c>
      <c r="K333">
        <v>4.37</v>
      </c>
      <c r="L333">
        <v>4.2699999999999996</v>
      </c>
      <c r="M333">
        <v>4.3499999999999996</v>
      </c>
      <c r="N333">
        <v>4.3499999999999996</v>
      </c>
      <c r="O333">
        <v>5102000</v>
      </c>
      <c r="Q333" s="42">
        <f t="shared" si="20"/>
        <v>4.7808627466063394</v>
      </c>
      <c r="R333" s="42">
        <f t="shared" si="21"/>
        <v>4.7418432827078183</v>
      </c>
      <c r="S333" s="42">
        <f t="shared" si="22"/>
        <v>4.8198822105048604</v>
      </c>
    </row>
    <row r="334" spans="9:19">
      <c r="I334" s="23">
        <v>41529</v>
      </c>
      <c r="J334">
        <v>4.3499999999999996</v>
      </c>
      <c r="K334">
        <v>4.4000000000000004</v>
      </c>
      <c r="L334">
        <v>4.3499999999999996</v>
      </c>
      <c r="M334">
        <v>4.4000000000000004</v>
      </c>
      <c r="N334">
        <v>4.4000000000000004</v>
      </c>
      <c r="O334">
        <v>4853800</v>
      </c>
      <c r="Q334" s="42">
        <f t="shared" si="20"/>
        <v>4.7808627466063394</v>
      </c>
      <c r="R334" s="42">
        <f t="shared" si="21"/>
        <v>4.7418432827078183</v>
      </c>
      <c r="S334" s="42">
        <f t="shared" si="22"/>
        <v>4.8198822105048604</v>
      </c>
    </row>
    <row r="335" spans="9:19">
      <c r="I335" s="23">
        <v>41530</v>
      </c>
      <c r="J335">
        <v>4.34</v>
      </c>
      <c r="K335">
        <v>4.4000000000000004</v>
      </c>
      <c r="L335">
        <v>4.33</v>
      </c>
      <c r="M335">
        <v>4.4000000000000004</v>
      </c>
      <c r="N335">
        <v>4.4000000000000004</v>
      </c>
      <c r="O335">
        <v>1609700</v>
      </c>
      <c r="Q335" s="42">
        <f t="shared" si="20"/>
        <v>4.7808627466063394</v>
      </c>
      <c r="R335" s="42">
        <f t="shared" si="21"/>
        <v>4.7418432827078183</v>
      </c>
      <c r="S335" s="42">
        <f t="shared" si="22"/>
        <v>4.8198822105048604</v>
      </c>
    </row>
    <row r="336" spans="9:19">
      <c r="I336" s="23">
        <v>41534</v>
      </c>
      <c r="J336">
        <v>4.4000000000000004</v>
      </c>
      <c r="K336">
        <v>4.42</v>
      </c>
      <c r="L336">
        <v>4.33</v>
      </c>
      <c r="M336">
        <v>4.3600000000000003</v>
      </c>
      <c r="N336">
        <v>4.3600000000000003</v>
      </c>
      <c r="O336">
        <v>5718400</v>
      </c>
      <c r="Q336" s="42">
        <f t="shared" si="20"/>
        <v>4.7808627466063394</v>
      </c>
      <c r="R336" s="42">
        <f t="shared" si="21"/>
        <v>4.7418432827078183</v>
      </c>
      <c r="S336" s="42">
        <f t="shared" si="22"/>
        <v>4.8198822105048604</v>
      </c>
    </row>
    <row r="337" spans="9:19">
      <c r="I337" s="23">
        <v>41535</v>
      </c>
      <c r="J337">
        <v>4.32</v>
      </c>
      <c r="K337">
        <v>4.34</v>
      </c>
      <c r="L337">
        <v>4.09</v>
      </c>
      <c r="M337">
        <v>4.16</v>
      </c>
      <c r="N337">
        <v>4.16</v>
      </c>
      <c r="O337">
        <v>15513600</v>
      </c>
      <c r="Q337" s="42">
        <f t="shared" si="20"/>
        <v>4.7808627466063394</v>
      </c>
      <c r="R337" s="42">
        <f t="shared" si="21"/>
        <v>4.7418432827078183</v>
      </c>
      <c r="S337" s="42">
        <f t="shared" si="22"/>
        <v>4.8198822105048604</v>
      </c>
    </row>
    <row r="338" spans="9:19">
      <c r="I338" s="23">
        <v>41536</v>
      </c>
      <c r="J338">
        <v>4.21</v>
      </c>
      <c r="K338">
        <v>4.24</v>
      </c>
      <c r="L338">
        <v>4.17</v>
      </c>
      <c r="M338">
        <v>4.2300000000000004</v>
      </c>
      <c r="N338">
        <v>4.2300000000000004</v>
      </c>
      <c r="O338">
        <v>4743000</v>
      </c>
      <c r="Q338" s="42">
        <f t="shared" si="20"/>
        <v>4.7808627466063394</v>
      </c>
      <c r="R338" s="42">
        <f t="shared" si="21"/>
        <v>4.7418432827078183</v>
      </c>
      <c r="S338" s="42">
        <f t="shared" si="22"/>
        <v>4.8198822105048604</v>
      </c>
    </row>
    <row r="339" spans="9:19">
      <c r="I339" s="23">
        <v>41537</v>
      </c>
      <c r="J339">
        <v>4.2300000000000004</v>
      </c>
      <c r="K339">
        <v>4.3099999999999996</v>
      </c>
      <c r="L339">
        <v>4.22</v>
      </c>
      <c r="M339">
        <v>4.3099999999999996</v>
      </c>
      <c r="N339">
        <v>4.3099999999999996</v>
      </c>
      <c r="O339">
        <v>3342500</v>
      </c>
      <c r="Q339" s="42">
        <f t="shared" si="20"/>
        <v>4.7808627466063394</v>
      </c>
      <c r="R339" s="42">
        <f t="shared" si="21"/>
        <v>4.7418432827078183</v>
      </c>
      <c r="S339" s="42">
        <f t="shared" si="22"/>
        <v>4.8198822105048604</v>
      </c>
    </row>
    <row r="340" spans="9:19">
      <c r="I340" s="23">
        <v>41540</v>
      </c>
      <c r="J340">
        <v>4.28</v>
      </c>
      <c r="K340">
        <v>4.3099999999999996</v>
      </c>
      <c r="L340">
        <v>4.2699999999999996</v>
      </c>
      <c r="M340">
        <v>4.3</v>
      </c>
      <c r="N340">
        <v>4.3</v>
      </c>
      <c r="O340">
        <v>4380400</v>
      </c>
      <c r="Q340" s="42">
        <f t="shared" si="20"/>
        <v>4.7808627466063394</v>
      </c>
      <c r="R340" s="42">
        <f t="shared" si="21"/>
        <v>4.7418432827078183</v>
      </c>
      <c r="S340" s="42">
        <f t="shared" si="22"/>
        <v>4.8198822105048604</v>
      </c>
    </row>
    <row r="341" spans="9:19">
      <c r="I341" s="23">
        <v>41541</v>
      </c>
      <c r="J341">
        <v>4.2699999999999996</v>
      </c>
      <c r="K341">
        <v>4.3</v>
      </c>
      <c r="L341">
        <v>4.2699999999999996</v>
      </c>
      <c r="M341">
        <v>4.3</v>
      </c>
      <c r="N341">
        <v>4.3</v>
      </c>
      <c r="O341">
        <v>5117800</v>
      </c>
      <c r="Q341" s="42">
        <f t="shared" si="20"/>
        <v>4.7808627466063394</v>
      </c>
      <c r="R341" s="42">
        <f t="shared" si="21"/>
        <v>4.7418432827078183</v>
      </c>
      <c r="S341" s="42">
        <f t="shared" si="22"/>
        <v>4.8198822105048604</v>
      </c>
    </row>
    <row r="342" spans="9:19">
      <c r="I342" s="23">
        <v>41542</v>
      </c>
      <c r="J342">
        <v>4.3</v>
      </c>
      <c r="K342">
        <v>4.3099999999999996</v>
      </c>
      <c r="L342">
        <v>4.2699999999999996</v>
      </c>
      <c r="M342">
        <v>4.29</v>
      </c>
      <c r="N342">
        <v>4.29</v>
      </c>
      <c r="O342">
        <v>4571500</v>
      </c>
      <c r="Q342" s="42">
        <f t="shared" si="20"/>
        <v>4.7808627466063394</v>
      </c>
      <c r="R342" s="42">
        <f t="shared" si="21"/>
        <v>4.7418432827078183</v>
      </c>
      <c r="S342" s="42">
        <f t="shared" si="22"/>
        <v>4.8198822105048604</v>
      </c>
    </row>
    <row r="343" spans="9:19">
      <c r="I343" s="23">
        <v>41543</v>
      </c>
      <c r="J343">
        <v>4.26</v>
      </c>
      <c r="K343">
        <v>4.28</v>
      </c>
      <c r="L343">
        <v>4.16</v>
      </c>
      <c r="M343">
        <v>4.16</v>
      </c>
      <c r="N343">
        <v>4.16</v>
      </c>
      <c r="O343">
        <v>2248900</v>
      </c>
      <c r="Q343" s="42">
        <f t="shared" si="20"/>
        <v>4.7808627466063394</v>
      </c>
      <c r="R343" s="42">
        <f t="shared" si="21"/>
        <v>4.7418432827078183</v>
      </c>
      <c r="S343" s="42">
        <f t="shared" si="22"/>
        <v>4.8198822105048604</v>
      </c>
    </row>
    <row r="344" spans="9:19">
      <c r="I344" s="23">
        <v>41544</v>
      </c>
      <c r="J344">
        <v>4.17</v>
      </c>
      <c r="K344">
        <v>4.26</v>
      </c>
      <c r="L344">
        <v>4.17</v>
      </c>
      <c r="M344">
        <v>4.26</v>
      </c>
      <c r="N344">
        <v>4.26</v>
      </c>
      <c r="O344">
        <v>1683200</v>
      </c>
      <c r="Q344" s="42">
        <f t="shared" si="20"/>
        <v>4.7808627466063394</v>
      </c>
      <c r="R344" s="42">
        <f t="shared" si="21"/>
        <v>4.7418432827078183</v>
      </c>
      <c r="S344" s="42">
        <f t="shared" si="22"/>
        <v>4.8198822105048604</v>
      </c>
    </row>
    <row r="345" spans="9:19">
      <c r="I345" s="23">
        <v>41547</v>
      </c>
      <c r="J345">
        <v>4.26</v>
      </c>
      <c r="K345">
        <v>4.29</v>
      </c>
      <c r="L345">
        <v>4.2</v>
      </c>
      <c r="M345">
        <v>4.22</v>
      </c>
      <c r="N345">
        <v>4.22</v>
      </c>
      <c r="O345">
        <v>6938100</v>
      </c>
      <c r="Q345" s="42">
        <f t="shared" si="20"/>
        <v>4.7808627466063394</v>
      </c>
      <c r="R345" s="42">
        <f t="shared" si="21"/>
        <v>4.7418432827078183</v>
      </c>
      <c r="S345" s="42">
        <f t="shared" si="22"/>
        <v>4.8198822105048604</v>
      </c>
    </row>
    <row r="346" spans="9:19">
      <c r="I346" s="23">
        <v>41548</v>
      </c>
      <c r="J346">
        <v>4.2</v>
      </c>
      <c r="K346">
        <v>4.3</v>
      </c>
      <c r="L346">
        <v>4.16</v>
      </c>
      <c r="M346">
        <v>4.3</v>
      </c>
      <c r="N346">
        <v>4.3</v>
      </c>
      <c r="O346">
        <v>3190600</v>
      </c>
      <c r="Q346" s="42">
        <f t="shared" si="20"/>
        <v>4.7808627466063394</v>
      </c>
      <c r="R346" s="42">
        <f t="shared" si="21"/>
        <v>4.7418432827078183</v>
      </c>
      <c r="S346" s="42">
        <f t="shared" si="22"/>
        <v>4.8198822105048604</v>
      </c>
    </row>
    <row r="347" spans="9:19">
      <c r="I347" s="23">
        <v>41549</v>
      </c>
      <c r="J347">
        <v>4.26</v>
      </c>
      <c r="K347">
        <v>4.3499999999999996</v>
      </c>
      <c r="L347">
        <v>4.26</v>
      </c>
      <c r="M347">
        <v>4.2699999999999996</v>
      </c>
      <c r="N347">
        <v>4.2699999999999996</v>
      </c>
      <c r="O347">
        <v>2184100</v>
      </c>
      <c r="Q347" s="42">
        <f t="shared" si="20"/>
        <v>4.7808627466063394</v>
      </c>
      <c r="R347" s="42">
        <f t="shared" si="21"/>
        <v>4.7418432827078183</v>
      </c>
      <c r="S347" s="42">
        <f t="shared" si="22"/>
        <v>4.8198822105048604</v>
      </c>
    </row>
    <row r="348" spans="9:19">
      <c r="I348" s="23">
        <v>41550</v>
      </c>
      <c r="J348">
        <v>4.2699999999999996</v>
      </c>
      <c r="K348">
        <v>4.34</v>
      </c>
      <c r="L348">
        <v>4.25</v>
      </c>
      <c r="M348">
        <v>4.29</v>
      </c>
      <c r="N348">
        <v>4.29</v>
      </c>
      <c r="O348">
        <v>555300</v>
      </c>
      <c r="Q348" s="42">
        <f t="shared" si="20"/>
        <v>4.7808627466063394</v>
      </c>
      <c r="R348" s="42">
        <f t="shared" si="21"/>
        <v>4.7418432827078183</v>
      </c>
      <c r="S348" s="42">
        <f t="shared" si="22"/>
        <v>4.8198822105048604</v>
      </c>
    </row>
    <row r="349" spans="9:19">
      <c r="I349" s="23">
        <v>41551</v>
      </c>
      <c r="J349">
        <v>4.3</v>
      </c>
      <c r="K349">
        <v>4.33</v>
      </c>
      <c r="L349">
        <v>4.26</v>
      </c>
      <c r="M349">
        <v>4.33</v>
      </c>
      <c r="N349">
        <v>4.33</v>
      </c>
      <c r="O349">
        <v>2235800</v>
      </c>
      <c r="Q349" s="42">
        <f t="shared" si="20"/>
        <v>4.7808627466063394</v>
      </c>
      <c r="R349" s="42">
        <f t="shared" si="21"/>
        <v>4.7418432827078183</v>
      </c>
      <c r="S349" s="42">
        <f t="shared" si="22"/>
        <v>4.8198822105048604</v>
      </c>
    </row>
    <row r="350" spans="9:19">
      <c r="I350" s="23">
        <v>41554</v>
      </c>
      <c r="J350">
        <v>4.3</v>
      </c>
      <c r="K350">
        <v>4.33</v>
      </c>
      <c r="L350">
        <v>4.26</v>
      </c>
      <c r="M350">
        <v>4.3</v>
      </c>
      <c r="N350">
        <v>4.3</v>
      </c>
      <c r="O350">
        <v>854400</v>
      </c>
      <c r="Q350" s="42">
        <f t="shared" si="20"/>
        <v>4.7808627466063394</v>
      </c>
      <c r="R350" s="42">
        <f t="shared" si="21"/>
        <v>4.7418432827078183</v>
      </c>
      <c r="S350" s="42">
        <f t="shared" si="22"/>
        <v>4.8198822105048604</v>
      </c>
    </row>
    <row r="351" spans="9:19">
      <c r="I351" s="23">
        <v>41555</v>
      </c>
      <c r="J351">
        <v>4.25</v>
      </c>
      <c r="K351">
        <v>4.3</v>
      </c>
      <c r="L351">
        <v>4.25</v>
      </c>
      <c r="M351">
        <v>4.3</v>
      </c>
      <c r="N351">
        <v>4.3</v>
      </c>
      <c r="O351">
        <v>1847100</v>
      </c>
      <c r="Q351" s="42">
        <f t="shared" si="20"/>
        <v>4.7808627466063394</v>
      </c>
      <c r="R351" s="42">
        <f t="shared" si="21"/>
        <v>4.7418432827078183</v>
      </c>
      <c r="S351" s="42">
        <f t="shared" si="22"/>
        <v>4.8198822105048604</v>
      </c>
    </row>
    <row r="352" spans="9:19">
      <c r="I352" s="23">
        <v>41556</v>
      </c>
      <c r="J352">
        <v>4.2699999999999996</v>
      </c>
      <c r="K352">
        <v>4.2699999999999996</v>
      </c>
      <c r="L352">
        <v>4.2300000000000004</v>
      </c>
      <c r="M352">
        <v>4.2300000000000004</v>
      </c>
      <c r="N352">
        <v>4.2300000000000004</v>
      </c>
      <c r="O352">
        <v>1874000</v>
      </c>
      <c r="Q352" s="42">
        <f t="shared" si="20"/>
        <v>4.7808627466063394</v>
      </c>
      <c r="R352" s="42">
        <f t="shared" si="21"/>
        <v>4.7418432827078183</v>
      </c>
      <c r="S352" s="42">
        <f t="shared" si="22"/>
        <v>4.8198822105048604</v>
      </c>
    </row>
    <row r="353" spans="9:19">
      <c r="I353" s="23">
        <v>41557</v>
      </c>
      <c r="J353">
        <v>4.25</v>
      </c>
      <c r="K353">
        <v>4.29</v>
      </c>
      <c r="L353">
        <v>4.22</v>
      </c>
      <c r="M353">
        <v>4.29</v>
      </c>
      <c r="N353">
        <v>4.29</v>
      </c>
      <c r="O353">
        <v>1304500</v>
      </c>
      <c r="Q353" s="42">
        <f t="shared" si="20"/>
        <v>4.7808627466063394</v>
      </c>
      <c r="R353" s="42">
        <f t="shared" si="21"/>
        <v>4.7418432827078183</v>
      </c>
      <c r="S353" s="42">
        <f t="shared" si="22"/>
        <v>4.8198822105048604</v>
      </c>
    </row>
    <row r="354" spans="9:19">
      <c r="I354" s="23">
        <v>41558</v>
      </c>
      <c r="J354">
        <v>4.32</v>
      </c>
      <c r="K354">
        <v>4.33</v>
      </c>
      <c r="L354">
        <v>4.2699999999999996</v>
      </c>
      <c r="M354">
        <v>4.3</v>
      </c>
      <c r="N354">
        <v>4.3</v>
      </c>
      <c r="O354">
        <v>2130800</v>
      </c>
      <c r="Q354" s="42">
        <f t="shared" si="20"/>
        <v>4.7808627466063394</v>
      </c>
      <c r="R354" s="42">
        <f t="shared" si="21"/>
        <v>4.7418432827078183</v>
      </c>
      <c r="S354" s="42">
        <f t="shared" si="22"/>
        <v>4.8198822105048604</v>
      </c>
    </row>
    <row r="355" spans="9:19">
      <c r="I355" s="23">
        <v>41561</v>
      </c>
      <c r="J355">
        <v>4.24</v>
      </c>
      <c r="K355">
        <v>4.3099999999999996</v>
      </c>
      <c r="L355">
        <v>4.24</v>
      </c>
      <c r="M355">
        <v>4.3</v>
      </c>
      <c r="N355">
        <v>4.3</v>
      </c>
      <c r="O355">
        <v>2674600</v>
      </c>
      <c r="Q355" s="42">
        <f t="shared" si="20"/>
        <v>4.7808627466063394</v>
      </c>
      <c r="R355" s="42">
        <f t="shared" si="21"/>
        <v>4.7418432827078183</v>
      </c>
      <c r="S355" s="42">
        <f t="shared" si="22"/>
        <v>4.8198822105048604</v>
      </c>
    </row>
    <row r="356" spans="9:19">
      <c r="I356" s="23">
        <v>41563</v>
      </c>
      <c r="J356">
        <v>4.3</v>
      </c>
      <c r="K356">
        <v>4.32</v>
      </c>
      <c r="L356">
        <v>4.26</v>
      </c>
      <c r="M356">
        <v>4.26</v>
      </c>
      <c r="N356">
        <v>4.26</v>
      </c>
      <c r="O356">
        <v>2488400</v>
      </c>
      <c r="Q356" s="42">
        <f t="shared" si="20"/>
        <v>4.7808627466063394</v>
      </c>
      <c r="R356" s="42">
        <f t="shared" si="21"/>
        <v>4.7418432827078183</v>
      </c>
      <c r="S356" s="42">
        <f t="shared" si="22"/>
        <v>4.8198822105048604</v>
      </c>
    </row>
    <row r="357" spans="9:19">
      <c r="I357" s="23">
        <v>41564</v>
      </c>
      <c r="J357">
        <v>4.29</v>
      </c>
      <c r="K357">
        <v>4.33</v>
      </c>
      <c r="L357">
        <v>4.2699999999999996</v>
      </c>
      <c r="M357">
        <v>4.3</v>
      </c>
      <c r="N357">
        <v>4.3</v>
      </c>
      <c r="O357">
        <v>2533700</v>
      </c>
      <c r="Q357" s="42">
        <f t="shared" si="20"/>
        <v>4.7808627466063394</v>
      </c>
      <c r="R357" s="42">
        <f t="shared" si="21"/>
        <v>4.7418432827078183</v>
      </c>
      <c r="S357" s="42">
        <f t="shared" si="22"/>
        <v>4.8198822105048604</v>
      </c>
    </row>
    <row r="358" spans="9:19">
      <c r="I358" s="23">
        <v>41565</v>
      </c>
      <c r="J358">
        <v>4.3</v>
      </c>
      <c r="K358">
        <v>4.34</v>
      </c>
      <c r="L358">
        <v>4.3</v>
      </c>
      <c r="M358">
        <v>4.32</v>
      </c>
      <c r="N358">
        <v>4.32</v>
      </c>
      <c r="O358">
        <v>4077400</v>
      </c>
      <c r="Q358" s="42">
        <f t="shared" si="20"/>
        <v>4.7808627466063394</v>
      </c>
      <c r="R358" s="42">
        <f t="shared" si="21"/>
        <v>4.7418432827078183</v>
      </c>
      <c r="S358" s="42">
        <f t="shared" si="22"/>
        <v>4.8198822105048604</v>
      </c>
    </row>
    <row r="359" spans="9:19">
      <c r="I359" s="23">
        <v>41568</v>
      </c>
      <c r="J359">
        <v>4.28</v>
      </c>
      <c r="K359">
        <v>4.32</v>
      </c>
      <c r="L359">
        <v>4.28</v>
      </c>
      <c r="M359">
        <v>4.3</v>
      </c>
      <c r="N359">
        <v>4.3</v>
      </c>
      <c r="O359">
        <v>1232500</v>
      </c>
      <c r="Q359" s="42">
        <f t="shared" si="20"/>
        <v>4.7808627466063394</v>
      </c>
      <c r="R359" s="42">
        <f t="shared" si="21"/>
        <v>4.7418432827078183</v>
      </c>
      <c r="S359" s="42">
        <f t="shared" si="22"/>
        <v>4.8198822105048604</v>
      </c>
    </row>
    <row r="360" spans="9:19">
      <c r="I360" s="23">
        <v>41569</v>
      </c>
      <c r="J360">
        <v>4.29</v>
      </c>
      <c r="K360">
        <v>4.34</v>
      </c>
      <c r="L360">
        <v>4.28</v>
      </c>
      <c r="M360">
        <v>4.3</v>
      </c>
      <c r="N360">
        <v>4.3</v>
      </c>
      <c r="O360">
        <v>3389300</v>
      </c>
      <c r="Q360" s="42">
        <f t="shared" si="20"/>
        <v>4.7808627466063394</v>
      </c>
      <c r="R360" s="42">
        <f t="shared" si="21"/>
        <v>4.7418432827078183</v>
      </c>
      <c r="S360" s="42">
        <f t="shared" si="22"/>
        <v>4.8198822105048604</v>
      </c>
    </row>
    <row r="361" spans="9:19">
      <c r="I361" s="23">
        <v>41570</v>
      </c>
      <c r="J361">
        <v>4.3</v>
      </c>
      <c r="K361">
        <v>4.33</v>
      </c>
      <c r="L361">
        <v>4.28</v>
      </c>
      <c r="M361">
        <v>4.28</v>
      </c>
      <c r="N361">
        <v>4.28</v>
      </c>
      <c r="O361">
        <v>3592700</v>
      </c>
      <c r="Q361" s="42">
        <f t="shared" si="20"/>
        <v>4.7808627466063394</v>
      </c>
      <c r="R361" s="42">
        <f t="shared" si="21"/>
        <v>4.7418432827078183</v>
      </c>
      <c r="S361" s="42">
        <f t="shared" si="22"/>
        <v>4.8198822105048604</v>
      </c>
    </row>
    <row r="362" spans="9:19">
      <c r="I362" s="23">
        <v>41571</v>
      </c>
      <c r="J362">
        <v>4.32</v>
      </c>
      <c r="K362">
        <v>4.33</v>
      </c>
      <c r="L362">
        <v>4.28</v>
      </c>
      <c r="M362">
        <v>4.3</v>
      </c>
      <c r="N362">
        <v>4.3</v>
      </c>
      <c r="O362">
        <v>2270000</v>
      </c>
      <c r="Q362" s="42">
        <f t="shared" si="20"/>
        <v>4.7808627466063394</v>
      </c>
      <c r="R362" s="42">
        <f t="shared" si="21"/>
        <v>4.7418432827078183</v>
      </c>
      <c r="S362" s="42">
        <f t="shared" si="22"/>
        <v>4.8198822105048604</v>
      </c>
    </row>
    <row r="363" spans="9:19">
      <c r="I363" s="23">
        <v>41572</v>
      </c>
      <c r="J363">
        <v>4.24</v>
      </c>
      <c r="K363">
        <v>4.3</v>
      </c>
      <c r="L363">
        <v>4.24</v>
      </c>
      <c r="M363">
        <v>4.25</v>
      </c>
      <c r="N363">
        <v>4.25</v>
      </c>
      <c r="O363">
        <v>2388000</v>
      </c>
      <c r="Q363" s="42">
        <f t="shared" si="20"/>
        <v>4.7808627466063394</v>
      </c>
      <c r="R363" s="42">
        <f t="shared" si="21"/>
        <v>4.7418432827078183</v>
      </c>
      <c r="S363" s="42">
        <f t="shared" si="22"/>
        <v>4.8198822105048604</v>
      </c>
    </row>
    <row r="364" spans="9:19">
      <c r="I364" s="23">
        <v>41575</v>
      </c>
      <c r="J364">
        <v>4.2699999999999996</v>
      </c>
      <c r="K364">
        <v>4.32</v>
      </c>
      <c r="L364">
        <v>4.26</v>
      </c>
      <c r="M364">
        <v>4.28</v>
      </c>
      <c r="N364">
        <v>4.28</v>
      </c>
      <c r="O364">
        <v>2711800</v>
      </c>
      <c r="Q364" s="42">
        <f t="shared" si="20"/>
        <v>4.7808627466063394</v>
      </c>
      <c r="R364" s="42">
        <f t="shared" si="21"/>
        <v>4.7418432827078183</v>
      </c>
      <c r="S364" s="42">
        <f t="shared" si="22"/>
        <v>4.8198822105048604</v>
      </c>
    </row>
    <row r="365" spans="9:19">
      <c r="I365" s="23">
        <v>41576</v>
      </c>
      <c r="J365">
        <v>4.29</v>
      </c>
      <c r="K365">
        <v>4.3</v>
      </c>
      <c r="L365">
        <v>4.25</v>
      </c>
      <c r="M365">
        <v>4.29</v>
      </c>
      <c r="N365">
        <v>4.29</v>
      </c>
      <c r="O365">
        <v>1772800</v>
      </c>
      <c r="Q365" s="42">
        <f t="shared" si="20"/>
        <v>4.7808627466063394</v>
      </c>
      <c r="R365" s="42">
        <f t="shared" si="21"/>
        <v>4.7418432827078183</v>
      </c>
      <c r="S365" s="42">
        <f t="shared" si="22"/>
        <v>4.8198822105048604</v>
      </c>
    </row>
    <row r="366" spans="9:19">
      <c r="I366" s="23">
        <v>41577</v>
      </c>
      <c r="J366">
        <v>4.2699999999999996</v>
      </c>
      <c r="K366">
        <v>4.33</v>
      </c>
      <c r="L366">
        <v>4.2699999999999996</v>
      </c>
      <c r="M366">
        <v>4.33</v>
      </c>
      <c r="N366">
        <v>4.33</v>
      </c>
      <c r="O366">
        <v>4009800</v>
      </c>
      <c r="Q366" s="42">
        <f t="shared" si="20"/>
        <v>4.7808627466063394</v>
      </c>
      <c r="R366" s="42">
        <f t="shared" si="21"/>
        <v>4.7418432827078183</v>
      </c>
      <c r="S366" s="42">
        <f t="shared" si="22"/>
        <v>4.8198822105048604</v>
      </c>
    </row>
    <row r="367" spans="9:19">
      <c r="I367" s="23">
        <v>41578</v>
      </c>
      <c r="J367">
        <v>4.3</v>
      </c>
      <c r="K367">
        <v>4.37</v>
      </c>
      <c r="L367">
        <v>4.3</v>
      </c>
      <c r="M367">
        <v>4.32</v>
      </c>
      <c r="N367">
        <v>4.32</v>
      </c>
      <c r="O367">
        <v>5678600</v>
      </c>
      <c r="Q367" s="42">
        <f t="shared" si="20"/>
        <v>4.7808627466063394</v>
      </c>
      <c r="R367" s="42">
        <f t="shared" si="21"/>
        <v>4.7418432827078183</v>
      </c>
      <c r="S367" s="42">
        <f t="shared" si="22"/>
        <v>4.8198822105048604</v>
      </c>
    </row>
    <row r="368" spans="9:19">
      <c r="I368" s="23">
        <v>41579</v>
      </c>
      <c r="J368">
        <v>4.32</v>
      </c>
      <c r="K368">
        <v>4.38</v>
      </c>
      <c r="L368">
        <v>4.29</v>
      </c>
      <c r="M368">
        <v>4.37</v>
      </c>
      <c r="N368">
        <v>4.37</v>
      </c>
      <c r="O368">
        <v>2484300</v>
      </c>
      <c r="Q368" s="42">
        <f t="shared" si="20"/>
        <v>4.7808627466063394</v>
      </c>
      <c r="R368" s="42">
        <f t="shared" si="21"/>
        <v>4.7418432827078183</v>
      </c>
      <c r="S368" s="42">
        <f t="shared" si="22"/>
        <v>4.8198822105048604</v>
      </c>
    </row>
    <row r="369" spans="9:19">
      <c r="I369" s="23">
        <v>41582</v>
      </c>
      <c r="J369">
        <v>4.37</v>
      </c>
      <c r="K369">
        <v>4.47</v>
      </c>
      <c r="L369">
        <v>4.33</v>
      </c>
      <c r="M369">
        <v>4.47</v>
      </c>
      <c r="N369">
        <v>4.47</v>
      </c>
      <c r="O369">
        <v>2081700</v>
      </c>
      <c r="Q369" s="42">
        <f t="shared" si="20"/>
        <v>4.7808627466063394</v>
      </c>
      <c r="R369" s="42">
        <f t="shared" si="21"/>
        <v>4.7418432827078183</v>
      </c>
      <c r="S369" s="42">
        <f t="shared" si="22"/>
        <v>4.8198822105048604</v>
      </c>
    </row>
    <row r="370" spans="9:19">
      <c r="I370" s="23">
        <v>41584</v>
      </c>
      <c r="J370">
        <v>4.47</v>
      </c>
      <c r="K370">
        <v>4.47</v>
      </c>
      <c r="L370">
        <v>4.38</v>
      </c>
      <c r="M370">
        <v>4.4000000000000004</v>
      </c>
      <c r="N370">
        <v>4.4000000000000004</v>
      </c>
      <c r="O370">
        <v>8507100</v>
      </c>
      <c r="Q370" s="42">
        <f t="shared" si="20"/>
        <v>4.7808627466063394</v>
      </c>
      <c r="R370" s="42">
        <f t="shared" si="21"/>
        <v>4.7418432827078183</v>
      </c>
      <c r="S370" s="42">
        <f t="shared" si="22"/>
        <v>4.8198822105048604</v>
      </c>
    </row>
    <row r="371" spans="9:19">
      <c r="I371" s="23">
        <v>41585</v>
      </c>
      <c r="J371">
        <v>4.4000000000000004</v>
      </c>
      <c r="K371">
        <v>4.55</v>
      </c>
      <c r="L371">
        <v>4.3600000000000003</v>
      </c>
      <c r="M371">
        <v>4.55</v>
      </c>
      <c r="N371">
        <v>4.55</v>
      </c>
      <c r="O371">
        <v>7109700</v>
      </c>
      <c r="Q371" s="42">
        <f t="shared" si="20"/>
        <v>4.7808627466063394</v>
      </c>
      <c r="R371" s="42">
        <f t="shared" si="21"/>
        <v>4.7418432827078183</v>
      </c>
      <c r="S371" s="42">
        <f t="shared" si="22"/>
        <v>4.8198822105048604</v>
      </c>
    </row>
    <row r="372" spans="9:19">
      <c r="I372" s="23">
        <v>41586</v>
      </c>
      <c r="J372">
        <v>4.47</v>
      </c>
      <c r="K372">
        <v>4.5</v>
      </c>
      <c r="L372">
        <v>4.42</v>
      </c>
      <c r="M372">
        <v>4.5</v>
      </c>
      <c r="N372">
        <v>4.5</v>
      </c>
      <c r="O372">
        <v>3411100</v>
      </c>
      <c r="Q372" s="42">
        <f t="shared" si="20"/>
        <v>4.7808627466063394</v>
      </c>
      <c r="R372" s="42">
        <f t="shared" si="21"/>
        <v>4.7418432827078183</v>
      </c>
      <c r="S372" s="42">
        <f t="shared" si="22"/>
        <v>4.8198822105048604</v>
      </c>
    </row>
    <row r="373" spans="9:19">
      <c r="I373" s="23">
        <v>41589</v>
      </c>
      <c r="J373">
        <v>4.46</v>
      </c>
      <c r="K373">
        <v>4.5</v>
      </c>
      <c r="L373">
        <v>4.4400000000000004</v>
      </c>
      <c r="M373">
        <v>4.49</v>
      </c>
      <c r="N373">
        <v>4.49</v>
      </c>
      <c r="O373">
        <v>3427600</v>
      </c>
      <c r="Q373" s="42">
        <f t="shared" si="20"/>
        <v>4.7808627466063394</v>
      </c>
      <c r="R373" s="42">
        <f t="shared" si="21"/>
        <v>4.7418432827078183</v>
      </c>
      <c r="S373" s="42">
        <f t="shared" si="22"/>
        <v>4.8198822105048604</v>
      </c>
    </row>
    <row r="374" spans="9:19">
      <c r="I374" s="23">
        <v>41590</v>
      </c>
      <c r="J374">
        <v>4.45</v>
      </c>
      <c r="K374">
        <v>4.49</v>
      </c>
      <c r="L374">
        <v>4.4000000000000004</v>
      </c>
      <c r="M374">
        <v>4.43</v>
      </c>
      <c r="N374">
        <v>4.43</v>
      </c>
      <c r="O374">
        <v>4661200</v>
      </c>
      <c r="Q374" s="42">
        <f t="shared" si="20"/>
        <v>4.7808627466063394</v>
      </c>
      <c r="R374" s="42">
        <f t="shared" si="21"/>
        <v>4.7418432827078183</v>
      </c>
      <c r="S374" s="42">
        <f t="shared" si="22"/>
        <v>4.8198822105048604</v>
      </c>
    </row>
    <row r="375" spans="9:19">
      <c r="I375" s="23">
        <v>41591</v>
      </c>
      <c r="J375">
        <v>4.45</v>
      </c>
      <c r="K375">
        <v>4.45</v>
      </c>
      <c r="L375">
        <v>4.3499999999999996</v>
      </c>
      <c r="M375">
        <v>4.3499999999999996</v>
      </c>
      <c r="N375">
        <v>4.3499999999999996</v>
      </c>
      <c r="O375">
        <v>4103800</v>
      </c>
      <c r="Q375" s="42">
        <f t="shared" si="20"/>
        <v>4.7808627466063394</v>
      </c>
      <c r="R375" s="42">
        <f t="shared" si="21"/>
        <v>4.7418432827078183</v>
      </c>
      <c r="S375" s="42">
        <f t="shared" si="22"/>
        <v>4.8198822105048604</v>
      </c>
    </row>
    <row r="376" spans="9:19">
      <c r="I376" s="23">
        <v>41592</v>
      </c>
      <c r="J376">
        <v>4.3</v>
      </c>
      <c r="K376">
        <v>4.4400000000000004</v>
      </c>
      <c r="L376">
        <v>4.3</v>
      </c>
      <c r="M376">
        <v>4.34</v>
      </c>
      <c r="N376">
        <v>4.34</v>
      </c>
      <c r="O376">
        <v>5508900</v>
      </c>
      <c r="Q376" s="42">
        <f t="shared" si="20"/>
        <v>4.7808627466063394</v>
      </c>
      <c r="R376" s="42">
        <f t="shared" si="21"/>
        <v>4.7418432827078183</v>
      </c>
      <c r="S376" s="42">
        <f t="shared" si="22"/>
        <v>4.8198822105048604</v>
      </c>
    </row>
    <row r="377" spans="9:19">
      <c r="I377" s="23">
        <v>41593</v>
      </c>
      <c r="J377">
        <v>4.34</v>
      </c>
      <c r="K377">
        <v>4.4000000000000004</v>
      </c>
      <c r="L377">
        <v>4.33</v>
      </c>
      <c r="M377">
        <v>4.33</v>
      </c>
      <c r="N377">
        <v>4.33</v>
      </c>
      <c r="O377">
        <v>1587200</v>
      </c>
      <c r="Q377" s="42">
        <f t="shared" si="20"/>
        <v>4.7808627466063394</v>
      </c>
      <c r="R377" s="42">
        <f t="shared" si="21"/>
        <v>4.7418432827078183</v>
      </c>
      <c r="S377" s="42">
        <f t="shared" si="22"/>
        <v>4.8198822105048604</v>
      </c>
    </row>
    <row r="378" spans="9:19">
      <c r="I378" s="23">
        <v>41596</v>
      </c>
      <c r="J378">
        <v>4.37</v>
      </c>
      <c r="K378">
        <v>4.3899999999999997</v>
      </c>
      <c r="L378">
        <v>4.33</v>
      </c>
      <c r="M378">
        <v>4.3499999999999996</v>
      </c>
      <c r="N378">
        <v>4.3499999999999996</v>
      </c>
      <c r="O378">
        <v>2760200</v>
      </c>
      <c r="Q378" s="42">
        <f t="shared" si="20"/>
        <v>4.7808627466063394</v>
      </c>
      <c r="R378" s="42">
        <f t="shared" si="21"/>
        <v>4.7418432827078183</v>
      </c>
      <c r="S378" s="42">
        <f t="shared" si="22"/>
        <v>4.8198822105048604</v>
      </c>
    </row>
    <row r="379" spans="9:19">
      <c r="I379" s="23">
        <v>41597</v>
      </c>
      <c r="J379">
        <v>4.3499999999999996</v>
      </c>
      <c r="K379">
        <v>4.4800000000000004</v>
      </c>
      <c r="L379">
        <v>4.34</v>
      </c>
      <c r="M379">
        <v>4.4000000000000004</v>
      </c>
      <c r="N379">
        <v>4.4000000000000004</v>
      </c>
      <c r="O379">
        <v>6436600</v>
      </c>
      <c r="Q379" s="42">
        <f t="shared" si="20"/>
        <v>4.7808627466063394</v>
      </c>
      <c r="R379" s="42">
        <f t="shared" si="21"/>
        <v>4.7418432827078183</v>
      </c>
      <c r="S379" s="42">
        <f t="shared" si="22"/>
        <v>4.8198822105048604</v>
      </c>
    </row>
    <row r="380" spans="9:19">
      <c r="I380" s="23">
        <v>41598</v>
      </c>
      <c r="J380">
        <v>4.3899999999999997</v>
      </c>
      <c r="K380">
        <v>4.4800000000000004</v>
      </c>
      <c r="L380">
        <v>4.3099999999999996</v>
      </c>
      <c r="M380">
        <v>4.32</v>
      </c>
      <c r="N380">
        <v>4.32</v>
      </c>
      <c r="O380">
        <v>8882700</v>
      </c>
      <c r="Q380" s="42">
        <f t="shared" si="20"/>
        <v>4.7808627466063394</v>
      </c>
      <c r="R380" s="42">
        <f t="shared" si="21"/>
        <v>4.7418432827078183</v>
      </c>
      <c r="S380" s="42">
        <f t="shared" si="22"/>
        <v>4.8198822105048604</v>
      </c>
    </row>
    <row r="381" spans="9:19">
      <c r="I381" s="23">
        <v>41599</v>
      </c>
      <c r="J381">
        <v>4.32</v>
      </c>
      <c r="K381">
        <v>4.34</v>
      </c>
      <c r="L381">
        <v>4.28</v>
      </c>
      <c r="M381">
        <v>4.32</v>
      </c>
      <c r="N381">
        <v>4.32</v>
      </c>
      <c r="O381">
        <v>3988800</v>
      </c>
      <c r="Q381" s="42">
        <f t="shared" si="20"/>
        <v>4.7808627466063394</v>
      </c>
      <c r="R381" s="42">
        <f t="shared" si="21"/>
        <v>4.7418432827078183</v>
      </c>
      <c r="S381" s="42">
        <f t="shared" si="22"/>
        <v>4.8198822105048604</v>
      </c>
    </row>
    <row r="382" spans="9:19">
      <c r="I382" s="23">
        <v>41600</v>
      </c>
      <c r="J382">
        <v>4.3</v>
      </c>
      <c r="K382">
        <v>4.38</v>
      </c>
      <c r="L382">
        <v>4.3</v>
      </c>
      <c r="M382">
        <v>4.34</v>
      </c>
      <c r="N382">
        <v>4.34</v>
      </c>
      <c r="O382">
        <v>3785200</v>
      </c>
      <c r="Q382" s="42">
        <f t="shared" si="20"/>
        <v>4.7808627466063394</v>
      </c>
      <c r="R382" s="42">
        <f t="shared" si="21"/>
        <v>4.7418432827078183</v>
      </c>
      <c r="S382" s="42">
        <f t="shared" si="22"/>
        <v>4.8198822105048604</v>
      </c>
    </row>
    <row r="383" spans="9:19">
      <c r="I383" s="23">
        <v>41603</v>
      </c>
      <c r="J383">
        <v>4.3499999999999996</v>
      </c>
      <c r="K383">
        <v>4.38</v>
      </c>
      <c r="L383">
        <v>4.3</v>
      </c>
      <c r="M383">
        <v>4.3</v>
      </c>
      <c r="N383">
        <v>4.3</v>
      </c>
      <c r="O383">
        <v>1829900</v>
      </c>
      <c r="Q383" s="42">
        <f t="shared" si="20"/>
        <v>4.7808627466063394</v>
      </c>
      <c r="R383" s="42">
        <f t="shared" si="21"/>
        <v>4.7418432827078183</v>
      </c>
      <c r="S383" s="42">
        <f t="shared" si="22"/>
        <v>4.8198822105048604</v>
      </c>
    </row>
    <row r="384" spans="9:19">
      <c r="I384" s="23">
        <v>41604</v>
      </c>
      <c r="J384">
        <v>4.32</v>
      </c>
      <c r="K384">
        <v>4.32</v>
      </c>
      <c r="L384">
        <v>4.0999999999999996</v>
      </c>
      <c r="M384">
        <v>4.0999999999999996</v>
      </c>
      <c r="N384">
        <v>4.0999999999999996</v>
      </c>
      <c r="O384">
        <v>6915400</v>
      </c>
      <c r="Q384" s="42">
        <f t="shared" si="20"/>
        <v>4.7808627466063394</v>
      </c>
      <c r="R384" s="42">
        <f t="shared" si="21"/>
        <v>4.7418432827078183</v>
      </c>
      <c r="S384" s="42">
        <f t="shared" si="22"/>
        <v>4.8198822105048604</v>
      </c>
    </row>
    <row r="385" spans="9:19">
      <c r="I385" s="23">
        <v>41605</v>
      </c>
      <c r="J385">
        <v>4.0999999999999996</v>
      </c>
      <c r="K385">
        <v>4.2699999999999996</v>
      </c>
      <c r="L385">
        <v>4.0999999999999996</v>
      </c>
      <c r="M385">
        <v>4.2300000000000004</v>
      </c>
      <c r="N385">
        <v>4.2300000000000004</v>
      </c>
      <c r="O385">
        <v>9402300</v>
      </c>
      <c r="Q385" s="42">
        <f t="shared" si="20"/>
        <v>4.7808627466063394</v>
      </c>
      <c r="R385" s="42">
        <f t="shared" si="21"/>
        <v>4.7418432827078183</v>
      </c>
      <c r="S385" s="42">
        <f t="shared" si="22"/>
        <v>4.8198822105048604</v>
      </c>
    </row>
    <row r="386" spans="9:19">
      <c r="I386" s="23">
        <v>41606</v>
      </c>
      <c r="J386">
        <v>4.22</v>
      </c>
      <c r="K386">
        <v>4.28</v>
      </c>
      <c r="L386">
        <v>4.1900000000000004</v>
      </c>
      <c r="M386">
        <v>4.28</v>
      </c>
      <c r="N386">
        <v>4.28</v>
      </c>
      <c r="O386">
        <v>1229600</v>
      </c>
      <c r="Q386" s="42">
        <f t="shared" si="20"/>
        <v>4.7808627466063394</v>
      </c>
      <c r="R386" s="42">
        <f t="shared" si="21"/>
        <v>4.7418432827078183</v>
      </c>
      <c r="S386" s="42">
        <f t="shared" si="22"/>
        <v>4.8198822105048604</v>
      </c>
    </row>
    <row r="387" spans="9:19">
      <c r="I387" s="23">
        <v>41607</v>
      </c>
      <c r="J387">
        <v>4.29</v>
      </c>
      <c r="K387">
        <v>4.29</v>
      </c>
      <c r="L387">
        <v>4.17</v>
      </c>
      <c r="M387">
        <v>4.24</v>
      </c>
      <c r="N387">
        <v>4.24</v>
      </c>
      <c r="O387">
        <v>6058100</v>
      </c>
      <c r="Q387" s="42">
        <f t="shared" si="20"/>
        <v>4.7808627466063394</v>
      </c>
      <c r="R387" s="42">
        <f t="shared" si="21"/>
        <v>4.7418432827078183</v>
      </c>
      <c r="S387" s="42">
        <f t="shared" si="22"/>
        <v>4.8198822105048604</v>
      </c>
    </row>
    <row r="388" spans="9:19">
      <c r="I388" s="23">
        <v>41610</v>
      </c>
      <c r="J388">
        <v>4.25</v>
      </c>
      <c r="K388">
        <v>4.3</v>
      </c>
      <c r="L388">
        <v>4.2300000000000004</v>
      </c>
      <c r="M388">
        <v>4.29</v>
      </c>
      <c r="N388">
        <v>4.29</v>
      </c>
      <c r="O388">
        <v>2476200</v>
      </c>
      <c r="Q388" s="42">
        <f t="shared" si="20"/>
        <v>4.7808627466063394</v>
      </c>
      <c r="R388" s="42">
        <f t="shared" si="21"/>
        <v>4.7418432827078183</v>
      </c>
      <c r="S388" s="42">
        <f t="shared" si="22"/>
        <v>4.8198822105048604</v>
      </c>
    </row>
    <row r="389" spans="9:19">
      <c r="I389" s="23">
        <v>41611</v>
      </c>
      <c r="J389">
        <v>4.2</v>
      </c>
      <c r="K389">
        <v>4.3499999999999996</v>
      </c>
      <c r="L389">
        <v>4.17</v>
      </c>
      <c r="M389">
        <v>4.18</v>
      </c>
      <c r="N389">
        <v>4.18</v>
      </c>
      <c r="O389">
        <v>4299900</v>
      </c>
      <c r="Q389" s="42">
        <f t="shared" si="20"/>
        <v>4.7808627466063394</v>
      </c>
      <c r="R389" s="42">
        <f t="shared" si="21"/>
        <v>4.7418432827078183</v>
      </c>
      <c r="S389" s="42">
        <f t="shared" si="22"/>
        <v>4.8198822105048604</v>
      </c>
    </row>
    <row r="390" spans="9:19">
      <c r="I390" s="23">
        <v>41612</v>
      </c>
      <c r="J390">
        <v>4.21</v>
      </c>
      <c r="K390">
        <v>4.22</v>
      </c>
      <c r="L390">
        <v>4.1500000000000004</v>
      </c>
      <c r="M390">
        <v>4.1500000000000004</v>
      </c>
      <c r="N390">
        <v>4.1500000000000004</v>
      </c>
      <c r="O390">
        <v>3363900</v>
      </c>
      <c r="Q390" s="42">
        <f t="shared" si="20"/>
        <v>4.7808627466063394</v>
      </c>
      <c r="R390" s="42">
        <f t="shared" si="21"/>
        <v>4.7418432827078183</v>
      </c>
      <c r="S390" s="42">
        <f t="shared" si="22"/>
        <v>4.8198822105048604</v>
      </c>
    </row>
    <row r="391" spans="9:19">
      <c r="I391" s="23">
        <v>41613</v>
      </c>
      <c r="J391">
        <v>4.1900000000000004</v>
      </c>
      <c r="K391">
        <v>4.24</v>
      </c>
      <c r="L391">
        <v>4.16</v>
      </c>
      <c r="M391">
        <v>4.21</v>
      </c>
      <c r="N391">
        <v>4.21</v>
      </c>
      <c r="O391">
        <v>4169195</v>
      </c>
      <c r="Q391" s="42">
        <f t="shared" si="20"/>
        <v>4.7808627466063394</v>
      </c>
      <c r="R391" s="42">
        <f t="shared" si="21"/>
        <v>4.7418432827078183</v>
      </c>
      <c r="S391" s="42">
        <f t="shared" si="22"/>
        <v>4.8198822105048604</v>
      </c>
    </row>
    <row r="392" spans="9:19">
      <c r="I392" s="23">
        <v>41614</v>
      </c>
      <c r="J392">
        <v>4.21</v>
      </c>
      <c r="K392">
        <v>4.2300000000000004</v>
      </c>
      <c r="L392">
        <v>4.16</v>
      </c>
      <c r="M392">
        <v>4.16</v>
      </c>
      <c r="N392">
        <v>4.16</v>
      </c>
      <c r="O392">
        <v>2925600</v>
      </c>
      <c r="Q392" s="42">
        <f t="shared" si="20"/>
        <v>4.7808627466063394</v>
      </c>
      <c r="R392" s="42">
        <f t="shared" si="21"/>
        <v>4.7418432827078183</v>
      </c>
      <c r="S392" s="42">
        <f t="shared" si="22"/>
        <v>4.8198822105048604</v>
      </c>
    </row>
    <row r="393" spans="9:19">
      <c r="I393" s="23">
        <v>41617</v>
      </c>
      <c r="J393">
        <v>4.18</v>
      </c>
      <c r="K393">
        <v>4.28</v>
      </c>
      <c r="L393">
        <v>4.18</v>
      </c>
      <c r="M393">
        <v>4.2699999999999996</v>
      </c>
      <c r="N393">
        <v>4.2699999999999996</v>
      </c>
      <c r="O393">
        <v>4135900</v>
      </c>
      <c r="Q393" s="42">
        <f t="shared" ref="Q393:Q456" si="23">Q392</f>
        <v>4.7808627466063394</v>
      </c>
      <c r="R393" s="42">
        <f t="shared" ref="R393:R456" si="24">R392</f>
        <v>4.7418432827078183</v>
      </c>
      <c r="S393" s="42">
        <f t="shared" ref="S393:S456" si="25">S392</f>
        <v>4.8198822105048604</v>
      </c>
    </row>
    <row r="394" spans="9:19">
      <c r="I394" s="23">
        <v>41618</v>
      </c>
      <c r="J394">
        <v>4.24</v>
      </c>
      <c r="K394">
        <v>4.38</v>
      </c>
      <c r="L394">
        <v>4.2300000000000004</v>
      </c>
      <c r="M394">
        <v>4.32</v>
      </c>
      <c r="N394">
        <v>4.32</v>
      </c>
      <c r="O394">
        <v>8213600</v>
      </c>
      <c r="Q394" s="42">
        <f t="shared" si="23"/>
        <v>4.7808627466063394</v>
      </c>
      <c r="R394" s="42">
        <f t="shared" si="24"/>
        <v>4.7418432827078183</v>
      </c>
      <c r="S394" s="42">
        <f t="shared" si="25"/>
        <v>4.8198822105048604</v>
      </c>
    </row>
    <row r="395" spans="9:19">
      <c r="I395" s="23">
        <v>41619</v>
      </c>
      <c r="J395">
        <v>4.3499999999999996</v>
      </c>
      <c r="K395">
        <v>4.4000000000000004</v>
      </c>
      <c r="L395">
        <v>4.3</v>
      </c>
      <c r="M395">
        <v>4.3899999999999997</v>
      </c>
      <c r="N395">
        <v>4.3899999999999997</v>
      </c>
      <c r="O395">
        <v>6268300</v>
      </c>
      <c r="Q395" s="42">
        <f t="shared" si="23"/>
        <v>4.7808627466063394</v>
      </c>
      <c r="R395" s="42">
        <f t="shared" si="24"/>
        <v>4.7418432827078183</v>
      </c>
      <c r="S395" s="42">
        <f t="shared" si="25"/>
        <v>4.8198822105048604</v>
      </c>
    </row>
    <row r="396" spans="9:19">
      <c r="I396" s="23">
        <v>41620</v>
      </c>
      <c r="J396">
        <v>4.3899999999999997</v>
      </c>
      <c r="K396">
        <v>4.4000000000000004</v>
      </c>
      <c r="L396">
        <v>4.3</v>
      </c>
      <c r="M396">
        <v>4.3</v>
      </c>
      <c r="N396">
        <v>4.3</v>
      </c>
      <c r="O396">
        <v>4741900</v>
      </c>
      <c r="Q396" s="42">
        <f t="shared" si="23"/>
        <v>4.7808627466063394</v>
      </c>
      <c r="R396" s="42">
        <f t="shared" si="24"/>
        <v>4.7418432827078183</v>
      </c>
      <c r="S396" s="42">
        <f t="shared" si="25"/>
        <v>4.8198822105048604</v>
      </c>
    </row>
    <row r="397" spans="9:19">
      <c r="I397" s="23">
        <v>41621</v>
      </c>
      <c r="J397">
        <v>4.3</v>
      </c>
      <c r="K397">
        <v>4.42</v>
      </c>
      <c r="L397">
        <v>4.3</v>
      </c>
      <c r="M397">
        <v>4.38</v>
      </c>
      <c r="N397">
        <v>4.38</v>
      </c>
      <c r="O397">
        <v>4164400</v>
      </c>
      <c r="Q397" s="42">
        <f t="shared" si="23"/>
        <v>4.7808627466063394</v>
      </c>
      <c r="R397" s="42">
        <f t="shared" si="24"/>
        <v>4.7418432827078183</v>
      </c>
      <c r="S397" s="42">
        <f t="shared" si="25"/>
        <v>4.8198822105048604</v>
      </c>
    </row>
    <row r="398" spans="9:19">
      <c r="I398" s="23">
        <v>41624</v>
      </c>
      <c r="J398">
        <v>4.37</v>
      </c>
      <c r="K398">
        <v>4.43</v>
      </c>
      <c r="L398">
        <v>4.3099999999999996</v>
      </c>
      <c r="M398">
        <v>4.3899999999999997</v>
      </c>
      <c r="N398">
        <v>4.3899999999999997</v>
      </c>
      <c r="O398">
        <v>5988200</v>
      </c>
      <c r="Q398" s="42">
        <f t="shared" si="23"/>
        <v>4.7808627466063394</v>
      </c>
      <c r="R398" s="42">
        <f t="shared" si="24"/>
        <v>4.7418432827078183</v>
      </c>
      <c r="S398" s="42">
        <f t="shared" si="25"/>
        <v>4.8198822105048604</v>
      </c>
    </row>
    <row r="399" spans="9:19">
      <c r="I399" s="23">
        <v>41625</v>
      </c>
      <c r="J399">
        <v>4.3600000000000003</v>
      </c>
      <c r="K399">
        <v>4.47</v>
      </c>
      <c r="L399">
        <v>4.3499999999999996</v>
      </c>
      <c r="M399">
        <v>4.3899999999999997</v>
      </c>
      <c r="N399">
        <v>4.3899999999999997</v>
      </c>
      <c r="O399">
        <v>6472400</v>
      </c>
      <c r="Q399" s="42">
        <f t="shared" si="23"/>
        <v>4.7808627466063394</v>
      </c>
      <c r="R399" s="42">
        <f t="shared" si="24"/>
        <v>4.7418432827078183</v>
      </c>
      <c r="S399" s="42">
        <f t="shared" si="25"/>
        <v>4.8198822105048604</v>
      </c>
    </row>
    <row r="400" spans="9:19">
      <c r="I400" s="23">
        <v>41626</v>
      </c>
      <c r="J400">
        <v>4.41</v>
      </c>
      <c r="K400">
        <v>4.41</v>
      </c>
      <c r="L400">
        <v>4.32</v>
      </c>
      <c r="M400">
        <v>4.3499999999999996</v>
      </c>
      <c r="N400">
        <v>4.3499999999999996</v>
      </c>
      <c r="O400">
        <v>4529500</v>
      </c>
      <c r="Q400" s="42">
        <f t="shared" si="23"/>
        <v>4.7808627466063394</v>
      </c>
      <c r="R400" s="42">
        <f t="shared" si="24"/>
        <v>4.7418432827078183</v>
      </c>
      <c r="S400" s="42">
        <f t="shared" si="25"/>
        <v>4.8198822105048604</v>
      </c>
    </row>
    <row r="401" spans="9:19">
      <c r="I401" s="23">
        <v>41627</v>
      </c>
      <c r="J401">
        <v>4.3499999999999996</v>
      </c>
      <c r="K401">
        <v>4.37</v>
      </c>
      <c r="L401">
        <v>4.32</v>
      </c>
      <c r="M401">
        <v>4.33</v>
      </c>
      <c r="N401">
        <v>4.33</v>
      </c>
      <c r="O401">
        <v>2717700</v>
      </c>
      <c r="Q401" s="42">
        <f t="shared" si="23"/>
        <v>4.7808627466063394</v>
      </c>
      <c r="R401" s="42">
        <f t="shared" si="24"/>
        <v>4.7418432827078183</v>
      </c>
      <c r="S401" s="42">
        <f t="shared" si="25"/>
        <v>4.8198822105048604</v>
      </c>
    </row>
    <row r="402" spans="9:19">
      <c r="I402" s="23">
        <v>41628</v>
      </c>
      <c r="J402">
        <v>4.3499999999999996</v>
      </c>
      <c r="K402">
        <v>4.4000000000000004</v>
      </c>
      <c r="L402">
        <v>4.32</v>
      </c>
      <c r="M402">
        <v>4.4000000000000004</v>
      </c>
      <c r="N402">
        <v>4.4000000000000004</v>
      </c>
      <c r="O402">
        <v>2162700</v>
      </c>
      <c r="Q402" s="42">
        <f t="shared" si="23"/>
        <v>4.7808627466063394</v>
      </c>
      <c r="R402" s="42">
        <f t="shared" si="24"/>
        <v>4.7418432827078183</v>
      </c>
      <c r="S402" s="42">
        <f t="shared" si="25"/>
        <v>4.8198822105048604</v>
      </c>
    </row>
    <row r="403" spans="9:19">
      <c r="I403" s="23">
        <v>41631</v>
      </c>
      <c r="J403">
        <v>4.4000000000000004</v>
      </c>
      <c r="K403">
        <v>4.43</v>
      </c>
      <c r="L403">
        <v>4.29</v>
      </c>
      <c r="M403">
        <v>4.3</v>
      </c>
      <c r="N403">
        <v>4.3</v>
      </c>
      <c r="O403">
        <v>2430300</v>
      </c>
      <c r="Q403" s="42">
        <f t="shared" si="23"/>
        <v>4.7808627466063394</v>
      </c>
      <c r="R403" s="42">
        <f t="shared" si="24"/>
        <v>4.7418432827078183</v>
      </c>
      <c r="S403" s="42">
        <f t="shared" si="25"/>
        <v>4.8198822105048604</v>
      </c>
    </row>
    <row r="404" spans="9:19">
      <c r="I404" s="23">
        <v>41632</v>
      </c>
      <c r="J404">
        <v>4.3</v>
      </c>
      <c r="K404">
        <v>4.3499999999999996</v>
      </c>
      <c r="L404">
        <v>4.29</v>
      </c>
      <c r="M404">
        <v>4.3</v>
      </c>
      <c r="N404">
        <v>4.3</v>
      </c>
      <c r="O404">
        <v>1367400</v>
      </c>
      <c r="Q404" s="42">
        <f t="shared" si="23"/>
        <v>4.7808627466063394</v>
      </c>
      <c r="R404" s="42">
        <f t="shared" si="24"/>
        <v>4.7418432827078183</v>
      </c>
      <c r="S404" s="42">
        <f t="shared" si="25"/>
        <v>4.8198822105048604</v>
      </c>
    </row>
    <row r="405" spans="9:19">
      <c r="I405" s="23">
        <v>41634</v>
      </c>
      <c r="J405">
        <v>4.3</v>
      </c>
      <c r="K405">
        <v>4.4000000000000004</v>
      </c>
      <c r="L405">
        <v>4.28</v>
      </c>
      <c r="M405">
        <v>4.28</v>
      </c>
      <c r="N405">
        <v>4.28</v>
      </c>
      <c r="O405">
        <v>2118100</v>
      </c>
      <c r="Q405" s="42">
        <f t="shared" si="23"/>
        <v>4.7808627466063394</v>
      </c>
      <c r="R405" s="42">
        <f t="shared" si="24"/>
        <v>4.7418432827078183</v>
      </c>
      <c r="S405" s="42">
        <f t="shared" si="25"/>
        <v>4.8198822105048604</v>
      </c>
    </row>
    <row r="406" spans="9:19">
      <c r="I406" s="23">
        <v>41635</v>
      </c>
      <c r="J406">
        <v>4.38</v>
      </c>
      <c r="K406">
        <v>4.41</v>
      </c>
      <c r="L406">
        <v>4.34</v>
      </c>
      <c r="M406">
        <v>4.41</v>
      </c>
      <c r="N406">
        <v>4.41</v>
      </c>
      <c r="O406">
        <v>1322200</v>
      </c>
      <c r="Q406" s="42">
        <f t="shared" si="23"/>
        <v>4.7808627466063394</v>
      </c>
      <c r="R406" s="42">
        <f t="shared" si="24"/>
        <v>4.7418432827078183</v>
      </c>
      <c r="S406" s="42">
        <f t="shared" si="25"/>
        <v>4.8198822105048604</v>
      </c>
    </row>
    <row r="407" spans="9:19">
      <c r="I407" s="23">
        <v>41638</v>
      </c>
      <c r="J407">
        <v>4.41</v>
      </c>
      <c r="K407">
        <v>4.41</v>
      </c>
      <c r="L407">
        <v>4.33</v>
      </c>
      <c r="M407">
        <v>4.4000000000000004</v>
      </c>
      <c r="N407">
        <v>4.4000000000000004</v>
      </c>
      <c r="O407">
        <v>1990200</v>
      </c>
      <c r="Q407" s="42">
        <f t="shared" si="23"/>
        <v>4.7808627466063394</v>
      </c>
      <c r="R407" s="42">
        <f t="shared" si="24"/>
        <v>4.7418432827078183</v>
      </c>
      <c r="S407" s="42">
        <f t="shared" si="25"/>
        <v>4.8198822105048604</v>
      </c>
    </row>
    <row r="408" spans="9:19">
      <c r="I408" s="23">
        <v>41639</v>
      </c>
      <c r="J408">
        <v>4.37</v>
      </c>
      <c r="K408">
        <v>4.4000000000000004</v>
      </c>
      <c r="L408">
        <v>4.34</v>
      </c>
      <c r="M408">
        <v>4.3899999999999997</v>
      </c>
      <c r="N408">
        <v>4.3899999999999997</v>
      </c>
      <c r="O408">
        <v>2022500</v>
      </c>
      <c r="Q408" s="42">
        <f t="shared" si="23"/>
        <v>4.7808627466063394</v>
      </c>
      <c r="R408" s="42">
        <f t="shared" si="24"/>
        <v>4.7418432827078183</v>
      </c>
      <c r="S408" s="42">
        <f t="shared" si="25"/>
        <v>4.8198822105048604</v>
      </c>
    </row>
    <row r="409" spans="9:19">
      <c r="I409" s="23">
        <v>41641</v>
      </c>
      <c r="J409">
        <v>4.3899999999999997</v>
      </c>
      <c r="K409">
        <v>4.3899999999999997</v>
      </c>
      <c r="L409">
        <v>4.34</v>
      </c>
      <c r="M409">
        <v>4.3600000000000003</v>
      </c>
      <c r="N409">
        <v>4.3600000000000003</v>
      </c>
      <c r="O409">
        <v>1300300</v>
      </c>
      <c r="Q409" s="42">
        <f t="shared" si="23"/>
        <v>4.7808627466063394</v>
      </c>
      <c r="R409" s="42">
        <f t="shared" si="24"/>
        <v>4.7418432827078183</v>
      </c>
      <c r="S409" s="42">
        <f t="shared" si="25"/>
        <v>4.8198822105048604</v>
      </c>
    </row>
    <row r="410" spans="9:19">
      <c r="I410" s="23">
        <v>41642</v>
      </c>
      <c r="J410">
        <v>4.38</v>
      </c>
      <c r="K410">
        <v>4.38</v>
      </c>
      <c r="L410">
        <v>4.34</v>
      </c>
      <c r="M410">
        <v>4.38</v>
      </c>
      <c r="N410">
        <v>4.38</v>
      </c>
      <c r="O410">
        <v>2777200</v>
      </c>
      <c r="Q410" s="42">
        <f t="shared" si="23"/>
        <v>4.7808627466063394</v>
      </c>
      <c r="R410" s="42">
        <f t="shared" si="24"/>
        <v>4.7418432827078183</v>
      </c>
      <c r="S410" s="42">
        <f t="shared" si="25"/>
        <v>4.8198822105048604</v>
      </c>
    </row>
    <row r="411" spans="9:19">
      <c r="I411" s="23">
        <v>41645</v>
      </c>
      <c r="J411">
        <v>4.34</v>
      </c>
      <c r="K411">
        <v>4.37</v>
      </c>
      <c r="L411">
        <v>4.3099999999999996</v>
      </c>
      <c r="M411">
        <v>4.32</v>
      </c>
      <c r="N411">
        <v>4.32</v>
      </c>
      <c r="O411">
        <v>1723300</v>
      </c>
      <c r="Q411" s="42">
        <f t="shared" si="23"/>
        <v>4.7808627466063394</v>
      </c>
      <c r="R411" s="42">
        <f t="shared" si="24"/>
        <v>4.7418432827078183</v>
      </c>
      <c r="S411" s="42">
        <f t="shared" si="25"/>
        <v>4.8198822105048604</v>
      </c>
    </row>
    <row r="412" spans="9:19">
      <c r="I412" s="23">
        <v>41646</v>
      </c>
      <c r="J412">
        <v>4.33</v>
      </c>
      <c r="K412">
        <v>4.3499999999999996</v>
      </c>
      <c r="L412">
        <v>4.3099999999999996</v>
      </c>
      <c r="M412">
        <v>4.34</v>
      </c>
      <c r="N412">
        <v>4.34</v>
      </c>
      <c r="O412">
        <v>3864600</v>
      </c>
      <c r="Q412" s="42">
        <f t="shared" si="23"/>
        <v>4.7808627466063394</v>
      </c>
      <c r="R412" s="42">
        <f t="shared" si="24"/>
        <v>4.7418432827078183</v>
      </c>
      <c r="S412" s="42">
        <f t="shared" si="25"/>
        <v>4.8198822105048604</v>
      </c>
    </row>
    <row r="413" spans="9:19">
      <c r="I413" s="23">
        <v>41647</v>
      </c>
      <c r="J413">
        <v>4.3099999999999996</v>
      </c>
      <c r="K413">
        <v>4.3499999999999996</v>
      </c>
      <c r="L413">
        <v>4.3</v>
      </c>
      <c r="M413">
        <v>4.3</v>
      </c>
      <c r="N413">
        <v>4.3</v>
      </c>
      <c r="O413">
        <v>1856700</v>
      </c>
      <c r="Q413" s="42">
        <f t="shared" si="23"/>
        <v>4.7808627466063394</v>
      </c>
      <c r="R413" s="42">
        <f t="shared" si="24"/>
        <v>4.7418432827078183</v>
      </c>
      <c r="S413" s="42">
        <f t="shared" si="25"/>
        <v>4.8198822105048604</v>
      </c>
    </row>
    <row r="414" spans="9:19">
      <c r="I414" s="23">
        <v>41648</v>
      </c>
      <c r="J414">
        <v>4.29</v>
      </c>
      <c r="K414">
        <v>4.34</v>
      </c>
      <c r="L414">
        <v>4.22</v>
      </c>
      <c r="M414">
        <v>4.2699999999999996</v>
      </c>
      <c r="N414">
        <v>4.2699999999999996</v>
      </c>
      <c r="O414">
        <v>3324500</v>
      </c>
      <c r="Q414" s="42">
        <f t="shared" si="23"/>
        <v>4.7808627466063394</v>
      </c>
      <c r="R414" s="42">
        <f t="shared" si="24"/>
        <v>4.7418432827078183</v>
      </c>
      <c r="S414" s="42">
        <f t="shared" si="25"/>
        <v>4.8198822105048604</v>
      </c>
    </row>
    <row r="415" spans="9:19">
      <c r="I415" s="23">
        <v>41649</v>
      </c>
      <c r="J415">
        <v>4.26</v>
      </c>
      <c r="K415">
        <v>4.3600000000000003</v>
      </c>
      <c r="L415">
        <v>4.25</v>
      </c>
      <c r="M415">
        <v>4.3600000000000003</v>
      </c>
      <c r="N415">
        <v>4.3600000000000003</v>
      </c>
      <c r="O415">
        <v>2850300</v>
      </c>
      <c r="Q415" s="42">
        <f t="shared" si="23"/>
        <v>4.7808627466063394</v>
      </c>
      <c r="R415" s="42">
        <f t="shared" si="24"/>
        <v>4.7418432827078183</v>
      </c>
      <c r="S415" s="42">
        <f t="shared" si="25"/>
        <v>4.8198822105048604</v>
      </c>
    </row>
    <row r="416" spans="9:19">
      <c r="I416" s="23">
        <v>41652</v>
      </c>
      <c r="J416">
        <v>4.3099999999999996</v>
      </c>
      <c r="K416">
        <v>4.38</v>
      </c>
      <c r="L416">
        <v>4.3099999999999996</v>
      </c>
      <c r="M416">
        <v>4.3600000000000003</v>
      </c>
      <c r="N416">
        <v>4.3600000000000003</v>
      </c>
      <c r="O416">
        <v>2488900</v>
      </c>
      <c r="Q416" s="42">
        <f t="shared" si="23"/>
        <v>4.7808627466063394</v>
      </c>
      <c r="R416" s="42">
        <f t="shared" si="24"/>
        <v>4.7418432827078183</v>
      </c>
      <c r="S416" s="42">
        <f t="shared" si="25"/>
        <v>4.8198822105048604</v>
      </c>
    </row>
    <row r="417" spans="9:19">
      <c r="I417" s="23">
        <v>41654</v>
      </c>
      <c r="J417">
        <v>4.3600000000000003</v>
      </c>
      <c r="K417">
        <v>4.4000000000000004</v>
      </c>
      <c r="L417">
        <v>4.3099999999999996</v>
      </c>
      <c r="M417">
        <v>4.34</v>
      </c>
      <c r="N417">
        <v>4.34</v>
      </c>
      <c r="O417">
        <v>3884600</v>
      </c>
      <c r="Q417" s="42">
        <f t="shared" si="23"/>
        <v>4.7808627466063394</v>
      </c>
      <c r="R417" s="42">
        <f t="shared" si="24"/>
        <v>4.7418432827078183</v>
      </c>
      <c r="S417" s="42">
        <f t="shared" si="25"/>
        <v>4.8198822105048604</v>
      </c>
    </row>
    <row r="418" spans="9:19">
      <c r="I418" s="23">
        <v>41655</v>
      </c>
      <c r="J418">
        <v>4.33</v>
      </c>
      <c r="K418">
        <v>4.38</v>
      </c>
      <c r="L418">
        <v>4.3</v>
      </c>
      <c r="M418">
        <v>4.3</v>
      </c>
      <c r="N418">
        <v>4.3</v>
      </c>
      <c r="O418">
        <v>2721700</v>
      </c>
      <c r="Q418" s="42">
        <f t="shared" si="23"/>
        <v>4.7808627466063394</v>
      </c>
      <c r="R418" s="42">
        <f t="shared" si="24"/>
        <v>4.7418432827078183</v>
      </c>
      <c r="S418" s="42">
        <f t="shared" si="25"/>
        <v>4.8198822105048604</v>
      </c>
    </row>
    <row r="419" spans="9:19">
      <c r="I419" s="23">
        <v>41659</v>
      </c>
      <c r="J419">
        <v>4.3</v>
      </c>
      <c r="K419">
        <v>4.37</v>
      </c>
      <c r="L419">
        <v>4.3</v>
      </c>
      <c r="M419">
        <v>4.3600000000000003</v>
      </c>
      <c r="N419">
        <v>4.3600000000000003</v>
      </c>
      <c r="O419">
        <v>2833300</v>
      </c>
      <c r="Q419" s="42">
        <f t="shared" si="23"/>
        <v>4.7808627466063394</v>
      </c>
      <c r="R419" s="42">
        <f t="shared" si="24"/>
        <v>4.7418432827078183</v>
      </c>
      <c r="S419" s="42">
        <f t="shared" si="25"/>
        <v>4.8198822105048604</v>
      </c>
    </row>
    <row r="420" spans="9:19">
      <c r="I420" s="23">
        <v>41660</v>
      </c>
      <c r="J420">
        <v>4.33</v>
      </c>
      <c r="K420">
        <v>4.4000000000000004</v>
      </c>
      <c r="L420">
        <v>4.32</v>
      </c>
      <c r="M420">
        <v>4.38</v>
      </c>
      <c r="N420">
        <v>4.38</v>
      </c>
      <c r="O420">
        <v>1641300</v>
      </c>
      <c r="Q420" s="42">
        <f t="shared" si="23"/>
        <v>4.7808627466063394</v>
      </c>
      <c r="R420" s="42">
        <f t="shared" si="24"/>
        <v>4.7418432827078183</v>
      </c>
      <c r="S420" s="42">
        <f t="shared" si="25"/>
        <v>4.8198822105048604</v>
      </c>
    </row>
    <row r="421" spans="9:19">
      <c r="I421" s="23">
        <v>41661</v>
      </c>
      <c r="J421">
        <v>4.34</v>
      </c>
      <c r="K421">
        <v>4.38</v>
      </c>
      <c r="L421">
        <v>4.3</v>
      </c>
      <c r="M421">
        <v>4.34</v>
      </c>
      <c r="N421">
        <v>4.34</v>
      </c>
      <c r="O421">
        <v>9301700</v>
      </c>
      <c r="Q421" s="42">
        <f t="shared" si="23"/>
        <v>4.7808627466063394</v>
      </c>
      <c r="R421" s="42">
        <f t="shared" si="24"/>
        <v>4.7418432827078183</v>
      </c>
      <c r="S421" s="42">
        <f t="shared" si="25"/>
        <v>4.8198822105048604</v>
      </c>
    </row>
    <row r="422" spans="9:19">
      <c r="I422" s="23">
        <v>41662</v>
      </c>
      <c r="J422">
        <v>4.34</v>
      </c>
      <c r="K422">
        <v>4.38</v>
      </c>
      <c r="L422">
        <v>4.32</v>
      </c>
      <c r="M422">
        <v>4.32</v>
      </c>
      <c r="N422">
        <v>4.32</v>
      </c>
      <c r="O422">
        <v>5539000</v>
      </c>
      <c r="Q422" s="42">
        <f t="shared" si="23"/>
        <v>4.7808627466063394</v>
      </c>
      <c r="R422" s="42">
        <f t="shared" si="24"/>
        <v>4.7418432827078183</v>
      </c>
      <c r="S422" s="42">
        <f t="shared" si="25"/>
        <v>4.8198822105048604</v>
      </c>
    </row>
    <row r="423" spans="9:19">
      <c r="I423" s="23">
        <v>41663</v>
      </c>
      <c r="J423">
        <v>4.32</v>
      </c>
      <c r="K423">
        <v>4.3600000000000003</v>
      </c>
      <c r="L423">
        <v>4.3099999999999996</v>
      </c>
      <c r="M423">
        <v>4.33</v>
      </c>
      <c r="N423">
        <v>4.33</v>
      </c>
      <c r="O423">
        <v>2171200</v>
      </c>
      <c r="Q423" s="42">
        <f t="shared" si="23"/>
        <v>4.7808627466063394</v>
      </c>
      <c r="R423" s="42">
        <f t="shared" si="24"/>
        <v>4.7418432827078183</v>
      </c>
      <c r="S423" s="42">
        <f t="shared" si="25"/>
        <v>4.8198822105048604</v>
      </c>
    </row>
    <row r="424" spans="9:19">
      <c r="I424" s="23">
        <v>41666</v>
      </c>
      <c r="J424">
        <v>4.29</v>
      </c>
      <c r="K424">
        <v>4.32</v>
      </c>
      <c r="L424">
        <v>4.22</v>
      </c>
      <c r="M424">
        <v>4.22</v>
      </c>
      <c r="N424">
        <v>4.22</v>
      </c>
      <c r="O424">
        <v>4406000</v>
      </c>
      <c r="Q424" s="42">
        <f t="shared" si="23"/>
        <v>4.7808627466063394</v>
      </c>
      <c r="R424" s="42">
        <f t="shared" si="24"/>
        <v>4.7418432827078183</v>
      </c>
      <c r="S424" s="42">
        <f t="shared" si="25"/>
        <v>4.8198822105048604</v>
      </c>
    </row>
    <row r="425" spans="9:19">
      <c r="I425" s="23">
        <v>41667</v>
      </c>
      <c r="J425">
        <v>4.28</v>
      </c>
      <c r="K425">
        <v>4.28</v>
      </c>
      <c r="L425">
        <v>4.1900000000000004</v>
      </c>
      <c r="M425">
        <v>4.1900000000000004</v>
      </c>
      <c r="N425">
        <v>4.1900000000000004</v>
      </c>
      <c r="O425">
        <v>5256000</v>
      </c>
      <c r="Q425" s="42">
        <f t="shared" si="23"/>
        <v>4.7808627466063394</v>
      </c>
      <c r="R425" s="42">
        <f t="shared" si="24"/>
        <v>4.7418432827078183</v>
      </c>
      <c r="S425" s="42">
        <f t="shared" si="25"/>
        <v>4.8198822105048604</v>
      </c>
    </row>
    <row r="426" spans="9:19">
      <c r="I426" s="23">
        <v>41668</v>
      </c>
      <c r="J426">
        <v>4.1900000000000004</v>
      </c>
      <c r="K426">
        <v>4.3099999999999996</v>
      </c>
      <c r="L426">
        <v>4.1900000000000004</v>
      </c>
      <c r="M426">
        <v>4.25</v>
      </c>
      <c r="N426">
        <v>4.25</v>
      </c>
      <c r="O426">
        <v>4920400</v>
      </c>
      <c r="Q426" s="42">
        <f t="shared" si="23"/>
        <v>4.7808627466063394</v>
      </c>
      <c r="R426" s="42">
        <f t="shared" si="24"/>
        <v>4.7418432827078183</v>
      </c>
      <c r="S426" s="42">
        <f t="shared" si="25"/>
        <v>4.8198822105048604</v>
      </c>
    </row>
    <row r="427" spans="9:19">
      <c r="I427" s="23">
        <v>41669</v>
      </c>
      <c r="J427">
        <v>4.2</v>
      </c>
      <c r="K427">
        <v>4.3600000000000003</v>
      </c>
      <c r="L427">
        <v>4.2</v>
      </c>
      <c r="M427">
        <v>4.2</v>
      </c>
      <c r="N427">
        <v>4.2</v>
      </c>
      <c r="O427">
        <v>4107300</v>
      </c>
      <c r="Q427" s="42">
        <f t="shared" si="23"/>
        <v>4.7808627466063394</v>
      </c>
      <c r="R427" s="42">
        <f t="shared" si="24"/>
        <v>4.7418432827078183</v>
      </c>
      <c r="S427" s="42">
        <f t="shared" si="25"/>
        <v>4.8198822105048604</v>
      </c>
    </row>
    <row r="428" spans="9:19">
      <c r="I428" s="23">
        <v>41673</v>
      </c>
      <c r="J428">
        <v>4.2</v>
      </c>
      <c r="K428">
        <v>4.3600000000000003</v>
      </c>
      <c r="L428">
        <v>4.2</v>
      </c>
      <c r="M428">
        <v>4.3600000000000003</v>
      </c>
      <c r="N428">
        <v>4.3600000000000003</v>
      </c>
      <c r="O428">
        <v>0</v>
      </c>
      <c r="Q428" s="42">
        <f t="shared" si="23"/>
        <v>4.7808627466063394</v>
      </c>
      <c r="R428" s="42">
        <f t="shared" si="24"/>
        <v>4.7418432827078183</v>
      </c>
      <c r="S428" s="42">
        <f t="shared" si="25"/>
        <v>4.8198822105048604</v>
      </c>
    </row>
    <row r="429" spans="9:19">
      <c r="I429" s="23">
        <v>41674</v>
      </c>
      <c r="J429">
        <v>4.2699999999999996</v>
      </c>
      <c r="K429">
        <v>4.29</v>
      </c>
      <c r="L429">
        <v>4.2</v>
      </c>
      <c r="M429">
        <v>4.21</v>
      </c>
      <c r="N429">
        <v>4.21</v>
      </c>
      <c r="O429">
        <v>5876400</v>
      </c>
      <c r="Q429" s="42">
        <f t="shared" si="23"/>
        <v>4.7808627466063394</v>
      </c>
      <c r="R429" s="42">
        <f t="shared" si="24"/>
        <v>4.7418432827078183</v>
      </c>
      <c r="S429" s="42">
        <f t="shared" si="25"/>
        <v>4.8198822105048604</v>
      </c>
    </row>
    <row r="430" spans="9:19">
      <c r="I430" s="23">
        <v>41675</v>
      </c>
      <c r="J430">
        <v>4.25</v>
      </c>
      <c r="K430">
        <v>4.29</v>
      </c>
      <c r="L430">
        <v>4.22</v>
      </c>
      <c r="M430">
        <v>4.29</v>
      </c>
      <c r="N430">
        <v>4.29</v>
      </c>
      <c r="O430">
        <v>4080200</v>
      </c>
      <c r="Q430" s="42">
        <f t="shared" si="23"/>
        <v>4.7808627466063394</v>
      </c>
      <c r="R430" s="42">
        <f t="shared" si="24"/>
        <v>4.7418432827078183</v>
      </c>
      <c r="S430" s="42">
        <f t="shared" si="25"/>
        <v>4.8198822105048604</v>
      </c>
    </row>
    <row r="431" spans="9:19">
      <c r="I431" s="23">
        <v>41676</v>
      </c>
      <c r="J431">
        <v>4.2300000000000004</v>
      </c>
      <c r="K431">
        <v>4.29</v>
      </c>
      <c r="L431">
        <v>4.2300000000000004</v>
      </c>
      <c r="M431">
        <v>4.29</v>
      </c>
      <c r="N431">
        <v>4.29</v>
      </c>
      <c r="O431">
        <v>4901800</v>
      </c>
      <c r="Q431" s="42">
        <f t="shared" si="23"/>
        <v>4.7808627466063394</v>
      </c>
      <c r="R431" s="42">
        <f t="shared" si="24"/>
        <v>4.7418432827078183</v>
      </c>
      <c r="S431" s="42">
        <f t="shared" si="25"/>
        <v>4.8198822105048604</v>
      </c>
    </row>
    <row r="432" spans="9:19">
      <c r="I432" s="23">
        <v>41677</v>
      </c>
      <c r="J432">
        <v>4.26</v>
      </c>
      <c r="K432">
        <v>4.34</v>
      </c>
      <c r="L432">
        <v>4.25</v>
      </c>
      <c r="M432">
        <v>4.25</v>
      </c>
      <c r="N432">
        <v>4.25</v>
      </c>
      <c r="O432">
        <v>4406500</v>
      </c>
      <c r="Q432" s="42">
        <f t="shared" si="23"/>
        <v>4.7808627466063394</v>
      </c>
      <c r="R432" s="42">
        <f t="shared" si="24"/>
        <v>4.7418432827078183</v>
      </c>
      <c r="S432" s="42">
        <f t="shared" si="25"/>
        <v>4.8198822105048604</v>
      </c>
    </row>
    <row r="433" spans="9:19">
      <c r="I433" s="23">
        <v>41680</v>
      </c>
      <c r="J433">
        <v>4.26</v>
      </c>
      <c r="K433">
        <v>4.33</v>
      </c>
      <c r="L433">
        <v>4.24</v>
      </c>
      <c r="M433">
        <v>4.26</v>
      </c>
      <c r="N433">
        <v>4.26</v>
      </c>
      <c r="O433">
        <v>4066100</v>
      </c>
      <c r="Q433" s="42">
        <f t="shared" si="23"/>
        <v>4.7808627466063394</v>
      </c>
      <c r="R433" s="42">
        <f t="shared" si="24"/>
        <v>4.7418432827078183</v>
      </c>
      <c r="S433" s="42">
        <f t="shared" si="25"/>
        <v>4.8198822105048604</v>
      </c>
    </row>
    <row r="434" spans="9:19">
      <c r="I434" s="23">
        <v>41681</v>
      </c>
      <c r="J434">
        <v>4.2699999999999996</v>
      </c>
      <c r="K434">
        <v>4.32</v>
      </c>
      <c r="L434">
        <v>4.26</v>
      </c>
      <c r="M434">
        <v>4.3</v>
      </c>
      <c r="N434">
        <v>4.3</v>
      </c>
      <c r="O434">
        <v>5238800</v>
      </c>
      <c r="Q434" s="42">
        <f t="shared" si="23"/>
        <v>4.7808627466063394</v>
      </c>
      <c r="R434" s="42">
        <f t="shared" si="24"/>
        <v>4.7418432827078183</v>
      </c>
      <c r="S434" s="42">
        <f t="shared" si="25"/>
        <v>4.8198822105048604</v>
      </c>
    </row>
    <row r="435" spans="9:19">
      <c r="I435" s="23">
        <v>41682</v>
      </c>
      <c r="J435">
        <v>4.3</v>
      </c>
      <c r="K435">
        <v>4.34</v>
      </c>
      <c r="L435">
        <v>4.2699999999999996</v>
      </c>
      <c r="M435">
        <v>4.34</v>
      </c>
      <c r="N435">
        <v>4.34</v>
      </c>
      <c r="O435">
        <v>2680500</v>
      </c>
      <c r="Q435" s="42">
        <f t="shared" si="23"/>
        <v>4.7808627466063394</v>
      </c>
      <c r="R435" s="42">
        <f t="shared" si="24"/>
        <v>4.7418432827078183</v>
      </c>
      <c r="S435" s="42">
        <f t="shared" si="25"/>
        <v>4.8198822105048604</v>
      </c>
    </row>
    <row r="436" spans="9:19">
      <c r="I436" s="23">
        <v>41683</v>
      </c>
      <c r="J436">
        <v>4.32</v>
      </c>
      <c r="K436">
        <v>4.34</v>
      </c>
      <c r="L436">
        <v>4.26</v>
      </c>
      <c r="M436">
        <v>4.28</v>
      </c>
      <c r="N436">
        <v>4.28</v>
      </c>
      <c r="O436">
        <v>6898100</v>
      </c>
      <c r="Q436" s="42">
        <f t="shared" si="23"/>
        <v>4.7808627466063394</v>
      </c>
      <c r="R436" s="42">
        <f t="shared" si="24"/>
        <v>4.7418432827078183</v>
      </c>
      <c r="S436" s="42">
        <f t="shared" si="25"/>
        <v>4.8198822105048604</v>
      </c>
    </row>
    <row r="437" spans="9:19">
      <c r="I437" s="23">
        <v>41684</v>
      </c>
      <c r="J437">
        <v>4.26</v>
      </c>
      <c r="K437">
        <v>4.29</v>
      </c>
      <c r="L437">
        <v>4.26</v>
      </c>
      <c r="M437">
        <v>4.2699999999999996</v>
      </c>
      <c r="N437">
        <v>4.2699999999999996</v>
      </c>
      <c r="O437">
        <v>1537100</v>
      </c>
      <c r="Q437" s="42">
        <f t="shared" si="23"/>
        <v>4.7808627466063394</v>
      </c>
      <c r="R437" s="42">
        <f t="shared" si="24"/>
        <v>4.7418432827078183</v>
      </c>
      <c r="S437" s="42">
        <f t="shared" si="25"/>
        <v>4.8198822105048604</v>
      </c>
    </row>
    <row r="438" spans="9:19">
      <c r="I438" s="23">
        <v>41687</v>
      </c>
      <c r="J438">
        <v>4.2699999999999996</v>
      </c>
      <c r="K438">
        <v>4.3499999999999996</v>
      </c>
      <c r="L438">
        <v>4.2699999999999996</v>
      </c>
      <c r="M438">
        <v>4.28</v>
      </c>
      <c r="N438">
        <v>4.28</v>
      </c>
      <c r="O438">
        <v>2233900</v>
      </c>
      <c r="Q438" s="42">
        <f t="shared" si="23"/>
        <v>4.7808627466063394</v>
      </c>
      <c r="R438" s="42">
        <f t="shared" si="24"/>
        <v>4.7418432827078183</v>
      </c>
      <c r="S438" s="42">
        <f t="shared" si="25"/>
        <v>4.8198822105048604</v>
      </c>
    </row>
    <row r="439" spans="9:19">
      <c r="I439" s="23">
        <v>41688</v>
      </c>
      <c r="J439">
        <v>4.29</v>
      </c>
      <c r="K439">
        <v>4.3099999999999996</v>
      </c>
      <c r="L439">
        <v>4.2699999999999996</v>
      </c>
      <c r="M439">
        <v>4.29</v>
      </c>
      <c r="N439">
        <v>4.29</v>
      </c>
      <c r="O439">
        <v>1036500</v>
      </c>
      <c r="Q439" s="42">
        <f t="shared" si="23"/>
        <v>4.7808627466063394</v>
      </c>
      <c r="R439" s="42">
        <f t="shared" si="24"/>
        <v>4.7418432827078183</v>
      </c>
      <c r="S439" s="42">
        <f t="shared" si="25"/>
        <v>4.8198822105048604</v>
      </c>
    </row>
    <row r="440" spans="9:19">
      <c r="I440" s="23">
        <v>41689</v>
      </c>
      <c r="J440">
        <v>4.25</v>
      </c>
      <c r="K440">
        <v>4.29</v>
      </c>
      <c r="L440">
        <v>4.24</v>
      </c>
      <c r="M440">
        <v>4.28</v>
      </c>
      <c r="N440">
        <v>4.28</v>
      </c>
      <c r="O440">
        <v>1610300</v>
      </c>
      <c r="Q440" s="42">
        <f t="shared" si="23"/>
        <v>4.7808627466063394</v>
      </c>
      <c r="R440" s="42">
        <f t="shared" si="24"/>
        <v>4.7418432827078183</v>
      </c>
      <c r="S440" s="42">
        <f t="shared" si="25"/>
        <v>4.8198822105048604</v>
      </c>
    </row>
    <row r="441" spans="9:19">
      <c r="I441" s="23">
        <v>41690</v>
      </c>
      <c r="J441">
        <v>4.28</v>
      </c>
      <c r="K441">
        <v>4.3</v>
      </c>
      <c r="L441">
        <v>4.25</v>
      </c>
      <c r="M441">
        <v>4.3</v>
      </c>
      <c r="N441">
        <v>4.3</v>
      </c>
      <c r="O441">
        <v>3762500</v>
      </c>
      <c r="Q441" s="42">
        <f t="shared" si="23"/>
        <v>4.7808627466063394</v>
      </c>
      <c r="R441" s="42">
        <f t="shared" si="24"/>
        <v>4.7418432827078183</v>
      </c>
      <c r="S441" s="42">
        <f t="shared" si="25"/>
        <v>4.8198822105048604</v>
      </c>
    </row>
    <row r="442" spans="9:19">
      <c r="I442" s="23">
        <v>41691</v>
      </c>
      <c r="J442">
        <v>4.3</v>
      </c>
      <c r="K442">
        <v>4.32</v>
      </c>
      <c r="L442">
        <v>4.28</v>
      </c>
      <c r="M442">
        <v>4.3</v>
      </c>
      <c r="N442">
        <v>4.3</v>
      </c>
      <c r="O442">
        <v>1553200</v>
      </c>
      <c r="Q442" s="42">
        <f t="shared" si="23"/>
        <v>4.7808627466063394</v>
      </c>
      <c r="R442" s="42">
        <f t="shared" si="24"/>
        <v>4.7418432827078183</v>
      </c>
      <c r="S442" s="42">
        <f t="shared" si="25"/>
        <v>4.8198822105048604</v>
      </c>
    </row>
    <row r="443" spans="9:19">
      <c r="I443" s="23">
        <v>41694</v>
      </c>
      <c r="J443">
        <v>4.3</v>
      </c>
      <c r="K443">
        <v>4.3099999999999996</v>
      </c>
      <c r="L443">
        <v>4.28</v>
      </c>
      <c r="M443">
        <v>4.29</v>
      </c>
      <c r="N443">
        <v>4.29</v>
      </c>
      <c r="O443">
        <v>1499600</v>
      </c>
      <c r="Q443" s="42">
        <f t="shared" si="23"/>
        <v>4.7808627466063394</v>
      </c>
      <c r="R443" s="42">
        <f t="shared" si="24"/>
        <v>4.7418432827078183</v>
      </c>
      <c r="S443" s="42">
        <f t="shared" si="25"/>
        <v>4.8198822105048604</v>
      </c>
    </row>
    <row r="444" spans="9:19">
      <c r="I444" s="23">
        <v>41695</v>
      </c>
      <c r="J444">
        <v>4.3</v>
      </c>
      <c r="K444">
        <v>4.33</v>
      </c>
      <c r="L444">
        <v>4.29</v>
      </c>
      <c r="M444">
        <v>4.33</v>
      </c>
      <c r="N444">
        <v>4.33</v>
      </c>
      <c r="O444">
        <v>1727700</v>
      </c>
      <c r="Q444" s="42">
        <f t="shared" si="23"/>
        <v>4.7808627466063394</v>
      </c>
      <c r="R444" s="42">
        <f t="shared" si="24"/>
        <v>4.7418432827078183</v>
      </c>
      <c r="S444" s="42">
        <f t="shared" si="25"/>
        <v>4.8198822105048604</v>
      </c>
    </row>
    <row r="445" spans="9:19">
      <c r="I445" s="23">
        <v>41696</v>
      </c>
      <c r="J445">
        <v>4.33</v>
      </c>
      <c r="K445">
        <v>4.34</v>
      </c>
      <c r="L445">
        <v>4.2699999999999996</v>
      </c>
      <c r="M445">
        <v>4.34</v>
      </c>
      <c r="N445">
        <v>4.34</v>
      </c>
      <c r="O445">
        <v>2826600</v>
      </c>
      <c r="Q445" s="42">
        <f t="shared" si="23"/>
        <v>4.7808627466063394</v>
      </c>
      <c r="R445" s="42">
        <f t="shared" si="24"/>
        <v>4.7418432827078183</v>
      </c>
      <c r="S445" s="42">
        <f t="shared" si="25"/>
        <v>4.8198822105048604</v>
      </c>
    </row>
    <row r="446" spans="9:19">
      <c r="I446" s="23">
        <v>41697</v>
      </c>
      <c r="J446">
        <v>4.34</v>
      </c>
      <c r="K446">
        <v>4.34</v>
      </c>
      <c r="L446">
        <v>4.29</v>
      </c>
      <c r="M446">
        <v>4.3099999999999996</v>
      </c>
      <c r="N446">
        <v>4.3099999999999996</v>
      </c>
      <c r="O446">
        <v>2678200</v>
      </c>
      <c r="Q446" s="42">
        <f t="shared" si="23"/>
        <v>4.7808627466063394</v>
      </c>
      <c r="R446" s="42">
        <f t="shared" si="24"/>
        <v>4.7418432827078183</v>
      </c>
      <c r="S446" s="42">
        <f t="shared" si="25"/>
        <v>4.8198822105048604</v>
      </c>
    </row>
    <row r="447" spans="9:19">
      <c r="I447" s="23">
        <v>41698</v>
      </c>
      <c r="J447">
        <v>4.3099999999999996</v>
      </c>
      <c r="K447">
        <v>4.3600000000000003</v>
      </c>
      <c r="L447">
        <v>4.3</v>
      </c>
      <c r="M447">
        <v>4.3499999999999996</v>
      </c>
      <c r="N447">
        <v>4.3499999999999996</v>
      </c>
      <c r="O447">
        <v>4790900</v>
      </c>
      <c r="Q447" s="42">
        <f t="shared" si="23"/>
        <v>4.7808627466063394</v>
      </c>
      <c r="R447" s="42">
        <f t="shared" si="24"/>
        <v>4.7418432827078183</v>
      </c>
      <c r="S447" s="42">
        <f t="shared" si="25"/>
        <v>4.8198822105048604</v>
      </c>
    </row>
    <row r="448" spans="9:19">
      <c r="I448" s="23">
        <v>41701</v>
      </c>
      <c r="J448">
        <v>4.34</v>
      </c>
      <c r="K448">
        <v>4.34</v>
      </c>
      <c r="L448">
        <v>4.24</v>
      </c>
      <c r="M448">
        <v>4.24</v>
      </c>
      <c r="N448">
        <v>4.24</v>
      </c>
      <c r="O448">
        <v>2004300</v>
      </c>
      <c r="Q448" s="42">
        <f t="shared" si="23"/>
        <v>4.7808627466063394</v>
      </c>
      <c r="R448" s="42">
        <f t="shared" si="24"/>
        <v>4.7418432827078183</v>
      </c>
      <c r="S448" s="42">
        <f t="shared" si="25"/>
        <v>4.8198822105048604</v>
      </c>
    </row>
    <row r="449" spans="9:19">
      <c r="I449" s="23">
        <v>41702</v>
      </c>
      <c r="J449">
        <v>4.2699999999999996</v>
      </c>
      <c r="K449">
        <v>4.28</v>
      </c>
      <c r="L449">
        <v>4.24</v>
      </c>
      <c r="M449">
        <v>4.28</v>
      </c>
      <c r="N449">
        <v>4.28</v>
      </c>
      <c r="O449">
        <v>2188800</v>
      </c>
      <c r="Q449" s="42">
        <f t="shared" si="23"/>
        <v>4.7808627466063394</v>
      </c>
      <c r="R449" s="42">
        <f t="shared" si="24"/>
        <v>4.7418432827078183</v>
      </c>
      <c r="S449" s="42">
        <f t="shared" si="25"/>
        <v>4.8198822105048604</v>
      </c>
    </row>
    <row r="450" spans="9:19">
      <c r="I450" s="23">
        <v>41703</v>
      </c>
      <c r="J450">
        <v>4.29</v>
      </c>
      <c r="K450">
        <v>4.32</v>
      </c>
      <c r="L450">
        <v>4.2699999999999996</v>
      </c>
      <c r="M450">
        <v>4.32</v>
      </c>
      <c r="N450">
        <v>4.32</v>
      </c>
      <c r="O450">
        <v>1892300</v>
      </c>
      <c r="Q450" s="42">
        <f t="shared" si="23"/>
        <v>4.7808627466063394</v>
      </c>
      <c r="R450" s="42">
        <f t="shared" si="24"/>
        <v>4.7418432827078183</v>
      </c>
      <c r="S450" s="42">
        <f t="shared" si="25"/>
        <v>4.8198822105048604</v>
      </c>
    </row>
    <row r="451" spans="9:19">
      <c r="I451" s="23">
        <v>41704</v>
      </c>
      <c r="J451">
        <v>4.32</v>
      </c>
      <c r="K451">
        <v>4.3499999999999996</v>
      </c>
      <c r="L451">
        <v>4.29</v>
      </c>
      <c r="M451">
        <v>4.3499999999999996</v>
      </c>
      <c r="N451">
        <v>4.3499999999999996</v>
      </c>
      <c r="O451">
        <v>1968200</v>
      </c>
      <c r="Q451" s="42">
        <f t="shared" si="23"/>
        <v>4.7808627466063394</v>
      </c>
      <c r="R451" s="42">
        <f t="shared" si="24"/>
        <v>4.7418432827078183</v>
      </c>
      <c r="S451" s="42">
        <f t="shared" si="25"/>
        <v>4.8198822105048604</v>
      </c>
    </row>
    <row r="452" spans="9:19">
      <c r="I452" s="23">
        <v>41705</v>
      </c>
      <c r="J452">
        <v>4.3499999999999996</v>
      </c>
      <c r="K452">
        <v>4.3600000000000003</v>
      </c>
      <c r="L452">
        <v>4.2699999999999996</v>
      </c>
      <c r="M452">
        <v>4.29</v>
      </c>
      <c r="N452">
        <v>4.29</v>
      </c>
      <c r="O452">
        <v>1338800</v>
      </c>
      <c r="Q452" s="42">
        <f t="shared" si="23"/>
        <v>4.7808627466063394</v>
      </c>
      <c r="R452" s="42">
        <f t="shared" si="24"/>
        <v>4.7418432827078183</v>
      </c>
      <c r="S452" s="42">
        <f t="shared" si="25"/>
        <v>4.8198822105048604</v>
      </c>
    </row>
    <row r="453" spans="9:19">
      <c r="I453" s="23">
        <v>41708</v>
      </c>
      <c r="J453">
        <v>4.25</v>
      </c>
      <c r="K453">
        <v>4.3099999999999996</v>
      </c>
      <c r="L453">
        <v>4.21</v>
      </c>
      <c r="M453">
        <v>4.21</v>
      </c>
      <c r="N453">
        <v>4.21</v>
      </c>
      <c r="O453">
        <v>3420700</v>
      </c>
      <c r="Q453" s="42">
        <f t="shared" si="23"/>
        <v>4.7808627466063394</v>
      </c>
      <c r="R453" s="42">
        <f t="shared" si="24"/>
        <v>4.7418432827078183</v>
      </c>
      <c r="S453" s="42">
        <f t="shared" si="25"/>
        <v>4.8198822105048604</v>
      </c>
    </row>
    <row r="454" spans="9:19">
      <c r="I454" s="23">
        <v>41709</v>
      </c>
      <c r="J454">
        <v>4.2</v>
      </c>
      <c r="K454">
        <v>4.24</v>
      </c>
      <c r="L454">
        <v>4.1900000000000004</v>
      </c>
      <c r="M454">
        <v>4.2</v>
      </c>
      <c r="N454">
        <v>4.2</v>
      </c>
      <c r="O454">
        <v>5214300</v>
      </c>
      <c r="Q454" s="42">
        <f t="shared" si="23"/>
        <v>4.7808627466063394</v>
      </c>
      <c r="R454" s="42">
        <f t="shared" si="24"/>
        <v>4.7418432827078183</v>
      </c>
      <c r="S454" s="42">
        <f t="shared" si="25"/>
        <v>4.8198822105048604</v>
      </c>
    </row>
    <row r="455" spans="9:19">
      <c r="I455" s="23">
        <v>41710</v>
      </c>
      <c r="J455">
        <v>4.2</v>
      </c>
      <c r="K455">
        <v>4.21</v>
      </c>
      <c r="L455">
        <v>4.17</v>
      </c>
      <c r="M455">
        <v>4.1900000000000004</v>
      </c>
      <c r="N455">
        <v>4.1900000000000004</v>
      </c>
      <c r="O455">
        <v>3522400</v>
      </c>
      <c r="Q455" s="42">
        <f t="shared" si="23"/>
        <v>4.7808627466063394</v>
      </c>
      <c r="R455" s="42">
        <f t="shared" si="24"/>
        <v>4.7418432827078183</v>
      </c>
      <c r="S455" s="42">
        <f t="shared" si="25"/>
        <v>4.8198822105048604</v>
      </c>
    </row>
    <row r="456" spans="9:19">
      <c r="I456" s="23">
        <v>41711</v>
      </c>
      <c r="J456">
        <v>4.1900000000000004</v>
      </c>
      <c r="K456">
        <v>4.21</v>
      </c>
      <c r="L456">
        <v>4.17</v>
      </c>
      <c r="M456">
        <v>4.2</v>
      </c>
      <c r="N456">
        <v>4.2</v>
      </c>
      <c r="O456">
        <v>2344800</v>
      </c>
      <c r="Q456" s="42">
        <f t="shared" si="23"/>
        <v>4.7808627466063394</v>
      </c>
      <c r="R456" s="42">
        <f t="shared" si="24"/>
        <v>4.7418432827078183</v>
      </c>
      <c r="S456" s="42">
        <f t="shared" si="25"/>
        <v>4.8198822105048604</v>
      </c>
    </row>
    <row r="457" spans="9:19">
      <c r="I457" s="23">
        <v>41712</v>
      </c>
      <c r="J457">
        <v>4.2</v>
      </c>
      <c r="K457">
        <v>4.2</v>
      </c>
      <c r="L457">
        <v>4.12</v>
      </c>
      <c r="M457">
        <v>4.12</v>
      </c>
      <c r="N457">
        <v>4.12</v>
      </c>
      <c r="O457">
        <v>4361600</v>
      </c>
      <c r="Q457" s="42">
        <f t="shared" ref="Q457:Q520" si="26">Q456</f>
        <v>4.7808627466063394</v>
      </c>
      <c r="R457" s="42">
        <f t="shared" ref="R457:R520" si="27">R456</f>
        <v>4.7418432827078183</v>
      </c>
      <c r="S457" s="42">
        <f t="shared" ref="S457:S520" si="28">S456</f>
        <v>4.8198822105048604</v>
      </c>
    </row>
    <row r="458" spans="9:19">
      <c r="I458" s="23">
        <v>41715</v>
      </c>
      <c r="J458">
        <v>4.13</v>
      </c>
      <c r="K458">
        <v>4.17</v>
      </c>
      <c r="L458">
        <v>4.0999999999999996</v>
      </c>
      <c r="M458">
        <v>4.13</v>
      </c>
      <c r="N458">
        <v>4.13</v>
      </c>
      <c r="O458">
        <v>5756000</v>
      </c>
      <c r="Q458" s="42">
        <f t="shared" si="26"/>
        <v>4.7808627466063394</v>
      </c>
      <c r="R458" s="42">
        <f t="shared" si="27"/>
        <v>4.7418432827078183</v>
      </c>
      <c r="S458" s="42">
        <f t="shared" si="28"/>
        <v>4.8198822105048604</v>
      </c>
    </row>
    <row r="459" spans="9:19">
      <c r="I459" s="23">
        <v>41716</v>
      </c>
      <c r="J459">
        <v>4.1399999999999997</v>
      </c>
      <c r="K459">
        <v>4.3099999999999996</v>
      </c>
      <c r="L459">
        <v>4.1399999999999997</v>
      </c>
      <c r="M459">
        <v>4.26</v>
      </c>
      <c r="N459">
        <v>4.26</v>
      </c>
      <c r="O459">
        <v>5326400</v>
      </c>
      <c r="Q459" s="42">
        <f t="shared" si="26"/>
        <v>4.7808627466063394</v>
      </c>
      <c r="R459" s="42">
        <f t="shared" si="27"/>
        <v>4.7418432827078183</v>
      </c>
      <c r="S459" s="42">
        <f t="shared" si="28"/>
        <v>4.8198822105048604</v>
      </c>
    </row>
    <row r="460" spans="9:19">
      <c r="I460" s="23">
        <v>41717</v>
      </c>
      <c r="J460">
        <v>4.29</v>
      </c>
      <c r="K460">
        <v>4.29</v>
      </c>
      <c r="L460">
        <v>4.22</v>
      </c>
      <c r="M460">
        <v>4.22</v>
      </c>
      <c r="N460">
        <v>4.22</v>
      </c>
      <c r="O460">
        <v>1086300</v>
      </c>
      <c r="Q460" s="42">
        <f t="shared" si="26"/>
        <v>4.7808627466063394</v>
      </c>
      <c r="R460" s="42">
        <f t="shared" si="27"/>
        <v>4.7418432827078183</v>
      </c>
      <c r="S460" s="42">
        <f t="shared" si="28"/>
        <v>4.8198822105048604</v>
      </c>
    </row>
    <row r="461" spans="9:19">
      <c r="I461" s="23">
        <v>41718</v>
      </c>
      <c r="J461">
        <v>4.2</v>
      </c>
      <c r="K461">
        <v>4.2699999999999996</v>
      </c>
      <c r="L461">
        <v>4.2</v>
      </c>
      <c r="M461">
        <v>4.2</v>
      </c>
      <c r="N461">
        <v>4.2</v>
      </c>
      <c r="O461">
        <v>2346500</v>
      </c>
      <c r="Q461" s="42">
        <f t="shared" si="26"/>
        <v>4.7808627466063394</v>
      </c>
      <c r="R461" s="42">
        <f t="shared" si="27"/>
        <v>4.7418432827078183</v>
      </c>
      <c r="S461" s="42">
        <f t="shared" si="28"/>
        <v>4.8198822105048604</v>
      </c>
    </row>
    <row r="462" spans="9:19">
      <c r="I462" s="23">
        <v>41719</v>
      </c>
      <c r="J462">
        <v>4.25</v>
      </c>
      <c r="K462">
        <v>4.3099999999999996</v>
      </c>
      <c r="L462">
        <v>4.24</v>
      </c>
      <c r="M462">
        <v>4.26</v>
      </c>
      <c r="N462">
        <v>4.26</v>
      </c>
      <c r="O462">
        <v>9502700</v>
      </c>
      <c r="Q462" s="42">
        <f t="shared" si="26"/>
        <v>4.7808627466063394</v>
      </c>
      <c r="R462" s="42">
        <f t="shared" si="27"/>
        <v>4.7418432827078183</v>
      </c>
      <c r="S462" s="42">
        <f t="shared" si="28"/>
        <v>4.8198822105048604</v>
      </c>
    </row>
    <row r="463" spans="9:19">
      <c r="I463" s="23">
        <v>41722</v>
      </c>
      <c r="J463">
        <v>4.24</v>
      </c>
      <c r="K463">
        <v>4.28</v>
      </c>
      <c r="L463">
        <v>4.2</v>
      </c>
      <c r="M463">
        <v>4.21</v>
      </c>
      <c r="N463">
        <v>4.21</v>
      </c>
      <c r="O463">
        <v>3213000</v>
      </c>
      <c r="Q463" s="42">
        <f t="shared" si="26"/>
        <v>4.7808627466063394</v>
      </c>
      <c r="R463" s="42">
        <f t="shared" si="27"/>
        <v>4.7418432827078183</v>
      </c>
      <c r="S463" s="42">
        <f t="shared" si="28"/>
        <v>4.8198822105048604</v>
      </c>
    </row>
    <row r="464" spans="9:19">
      <c r="I464" s="23">
        <v>41723</v>
      </c>
      <c r="J464">
        <v>4.2</v>
      </c>
      <c r="K464">
        <v>4.2699999999999996</v>
      </c>
      <c r="L464">
        <v>4.1900000000000004</v>
      </c>
      <c r="M464">
        <v>4.2</v>
      </c>
      <c r="N464">
        <v>4.2</v>
      </c>
      <c r="O464">
        <v>3810900</v>
      </c>
      <c r="Q464" s="42">
        <f t="shared" si="26"/>
        <v>4.7808627466063394</v>
      </c>
      <c r="R464" s="42">
        <f t="shared" si="27"/>
        <v>4.7418432827078183</v>
      </c>
      <c r="S464" s="42">
        <f t="shared" si="28"/>
        <v>4.8198822105048604</v>
      </c>
    </row>
    <row r="465" spans="9:19">
      <c r="I465" s="23">
        <v>41724</v>
      </c>
      <c r="J465">
        <v>4.2</v>
      </c>
      <c r="K465">
        <v>4.26</v>
      </c>
      <c r="L465">
        <v>4.18</v>
      </c>
      <c r="M465">
        <v>4.2</v>
      </c>
      <c r="N465">
        <v>4.2</v>
      </c>
      <c r="O465">
        <v>4678400</v>
      </c>
      <c r="Q465" s="42">
        <f t="shared" si="26"/>
        <v>4.7808627466063394</v>
      </c>
      <c r="R465" s="42">
        <f t="shared" si="27"/>
        <v>4.7418432827078183</v>
      </c>
      <c r="S465" s="42">
        <f t="shared" si="28"/>
        <v>4.8198822105048604</v>
      </c>
    </row>
    <row r="466" spans="9:19">
      <c r="I466" s="23">
        <v>41725</v>
      </c>
      <c r="J466">
        <v>4.21</v>
      </c>
      <c r="K466">
        <v>4.24</v>
      </c>
      <c r="L466">
        <v>4.1900000000000004</v>
      </c>
      <c r="M466">
        <v>4.2</v>
      </c>
      <c r="N466">
        <v>4.2</v>
      </c>
      <c r="O466">
        <v>6543000</v>
      </c>
      <c r="Q466" s="42">
        <f t="shared" si="26"/>
        <v>4.7808627466063394</v>
      </c>
      <c r="R466" s="42">
        <f t="shared" si="27"/>
        <v>4.7418432827078183</v>
      </c>
      <c r="S466" s="42">
        <f t="shared" si="28"/>
        <v>4.8198822105048604</v>
      </c>
    </row>
    <row r="467" spans="9:19">
      <c r="I467" s="23">
        <v>41726</v>
      </c>
      <c r="J467">
        <v>4.18</v>
      </c>
      <c r="K467">
        <v>4.22</v>
      </c>
      <c r="L467">
        <v>4.18</v>
      </c>
      <c r="M467">
        <v>4.2</v>
      </c>
      <c r="N467">
        <v>4.2</v>
      </c>
      <c r="O467">
        <v>7747900</v>
      </c>
      <c r="Q467" s="42">
        <f t="shared" si="26"/>
        <v>4.7808627466063394</v>
      </c>
      <c r="R467" s="42">
        <f t="shared" si="27"/>
        <v>4.7418432827078183</v>
      </c>
      <c r="S467" s="42">
        <f t="shared" si="28"/>
        <v>4.8198822105048604</v>
      </c>
    </row>
    <row r="468" spans="9:19">
      <c r="I468" s="23">
        <v>41729</v>
      </c>
      <c r="J468">
        <v>4.21</v>
      </c>
      <c r="K468">
        <v>4.2300000000000004</v>
      </c>
      <c r="L468">
        <v>4.18</v>
      </c>
      <c r="M468">
        <v>4.2</v>
      </c>
      <c r="N468">
        <v>4.2</v>
      </c>
      <c r="O468">
        <v>8214800</v>
      </c>
      <c r="Q468" s="42">
        <f t="shared" si="26"/>
        <v>4.7808627466063394</v>
      </c>
      <c r="R468" s="42">
        <f t="shared" si="27"/>
        <v>4.7418432827078183</v>
      </c>
      <c r="S468" s="42">
        <f t="shared" si="28"/>
        <v>4.8198822105048604</v>
      </c>
    </row>
    <row r="469" spans="9:19">
      <c r="I469" s="23">
        <v>41730</v>
      </c>
      <c r="J469">
        <v>4.1900000000000004</v>
      </c>
      <c r="K469">
        <v>4.22</v>
      </c>
      <c r="L469">
        <v>4.1500000000000004</v>
      </c>
      <c r="M469">
        <v>4.16</v>
      </c>
      <c r="N469">
        <v>4.16</v>
      </c>
      <c r="O469">
        <v>3784700</v>
      </c>
      <c r="Q469" s="42">
        <f t="shared" si="26"/>
        <v>4.7808627466063394</v>
      </c>
      <c r="R469" s="42">
        <f t="shared" si="27"/>
        <v>4.7418432827078183</v>
      </c>
      <c r="S469" s="42">
        <f t="shared" si="28"/>
        <v>4.8198822105048604</v>
      </c>
    </row>
    <row r="470" spans="9:19">
      <c r="I470" s="23">
        <v>41731</v>
      </c>
      <c r="J470">
        <v>4.18</v>
      </c>
      <c r="K470">
        <v>4.24</v>
      </c>
      <c r="L470">
        <v>4.17</v>
      </c>
      <c r="M470">
        <v>4.22</v>
      </c>
      <c r="N470">
        <v>4.22</v>
      </c>
      <c r="O470">
        <v>7652200</v>
      </c>
      <c r="Q470" s="42">
        <f t="shared" si="26"/>
        <v>4.7808627466063394</v>
      </c>
      <c r="R470" s="42">
        <f t="shared" si="27"/>
        <v>4.7418432827078183</v>
      </c>
      <c r="S470" s="42">
        <f t="shared" si="28"/>
        <v>4.8198822105048604</v>
      </c>
    </row>
    <row r="471" spans="9:19">
      <c r="I471" s="23">
        <v>41732</v>
      </c>
      <c r="J471">
        <v>4.22</v>
      </c>
      <c r="K471">
        <v>4.22</v>
      </c>
      <c r="L471">
        <v>4.1900000000000004</v>
      </c>
      <c r="M471">
        <v>4.21</v>
      </c>
      <c r="N471">
        <v>4.21</v>
      </c>
      <c r="O471">
        <v>1601500</v>
      </c>
      <c r="Q471" s="42">
        <f t="shared" si="26"/>
        <v>4.7808627466063394</v>
      </c>
      <c r="R471" s="42">
        <f t="shared" si="27"/>
        <v>4.7418432827078183</v>
      </c>
      <c r="S471" s="42">
        <f t="shared" si="28"/>
        <v>4.8198822105048604</v>
      </c>
    </row>
    <row r="472" spans="9:19">
      <c r="I472" s="23">
        <v>41733</v>
      </c>
      <c r="J472">
        <v>4.22</v>
      </c>
      <c r="K472">
        <v>4.2300000000000004</v>
      </c>
      <c r="L472">
        <v>4.18</v>
      </c>
      <c r="M472">
        <v>4.1900000000000004</v>
      </c>
      <c r="N472">
        <v>4.1900000000000004</v>
      </c>
      <c r="O472">
        <v>2673300</v>
      </c>
      <c r="Q472" s="42">
        <f t="shared" si="26"/>
        <v>4.7808627466063394</v>
      </c>
      <c r="R472" s="42">
        <f t="shared" si="27"/>
        <v>4.7418432827078183</v>
      </c>
      <c r="S472" s="42">
        <f t="shared" si="28"/>
        <v>4.8198822105048604</v>
      </c>
    </row>
    <row r="473" spans="9:19">
      <c r="I473" s="23">
        <v>41736</v>
      </c>
      <c r="J473">
        <v>4.18</v>
      </c>
      <c r="K473">
        <v>4.24</v>
      </c>
      <c r="L473">
        <v>4.18</v>
      </c>
      <c r="M473">
        <v>4.24</v>
      </c>
      <c r="N473">
        <v>4.24</v>
      </c>
      <c r="O473">
        <v>4260900</v>
      </c>
      <c r="Q473" s="42">
        <f t="shared" si="26"/>
        <v>4.7808627466063394</v>
      </c>
      <c r="R473" s="42">
        <f t="shared" si="27"/>
        <v>4.7418432827078183</v>
      </c>
      <c r="S473" s="42">
        <f t="shared" si="28"/>
        <v>4.8198822105048604</v>
      </c>
    </row>
    <row r="474" spans="9:19">
      <c r="I474" s="23">
        <v>41737</v>
      </c>
      <c r="J474">
        <v>4.2</v>
      </c>
      <c r="K474">
        <v>4.24</v>
      </c>
      <c r="L474">
        <v>4.2</v>
      </c>
      <c r="M474">
        <v>4.2</v>
      </c>
      <c r="N474">
        <v>4.2</v>
      </c>
      <c r="O474">
        <v>5391000</v>
      </c>
      <c r="Q474" s="42">
        <f t="shared" si="26"/>
        <v>4.7808627466063394</v>
      </c>
      <c r="R474" s="42">
        <f t="shared" si="27"/>
        <v>4.7418432827078183</v>
      </c>
      <c r="S474" s="42">
        <f t="shared" si="28"/>
        <v>4.8198822105048604</v>
      </c>
    </row>
    <row r="475" spans="9:19">
      <c r="I475" s="23">
        <v>41738</v>
      </c>
      <c r="J475">
        <v>4.2</v>
      </c>
      <c r="K475">
        <v>4.24</v>
      </c>
      <c r="L475">
        <v>4.2</v>
      </c>
      <c r="M475">
        <v>4.24</v>
      </c>
      <c r="N475">
        <v>4.24</v>
      </c>
      <c r="O475">
        <v>4022400</v>
      </c>
      <c r="Q475" s="42">
        <f t="shared" si="26"/>
        <v>4.7808627466063394</v>
      </c>
      <c r="R475" s="42">
        <f t="shared" si="27"/>
        <v>4.7418432827078183</v>
      </c>
      <c r="S475" s="42">
        <f t="shared" si="28"/>
        <v>4.8198822105048604</v>
      </c>
    </row>
    <row r="476" spans="9:19">
      <c r="I476" s="23">
        <v>41739</v>
      </c>
      <c r="J476">
        <v>4.25</v>
      </c>
      <c r="K476">
        <v>4.29</v>
      </c>
      <c r="L476">
        <v>4.22</v>
      </c>
      <c r="M476">
        <v>4.29</v>
      </c>
      <c r="N476">
        <v>4.29</v>
      </c>
      <c r="O476">
        <v>3939600</v>
      </c>
      <c r="Q476" s="42">
        <f t="shared" si="26"/>
        <v>4.7808627466063394</v>
      </c>
      <c r="R476" s="42">
        <f t="shared" si="27"/>
        <v>4.7418432827078183</v>
      </c>
      <c r="S476" s="42">
        <f t="shared" si="28"/>
        <v>4.8198822105048604</v>
      </c>
    </row>
    <row r="477" spans="9:19">
      <c r="I477" s="23">
        <v>41740</v>
      </c>
      <c r="J477">
        <v>4.2300000000000004</v>
      </c>
      <c r="K477">
        <v>4.3</v>
      </c>
      <c r="L477">
        <v>4.2</v>
      </c>
      <c r="M477">
        <v>4.24</v>
      </c>
      <c r="N477">
        <v>4.24</v>
      </c>
      <c r="O477">
        <v>2702300</v>
      </c>
      <c r="Q477" s="42">
        <f t="shared" si="26"/>
        <v>4.7808627466063394</v>
      </c>
      <c r="R477" s="42">
        <f t="shared" si="27"/>
        <v>4.7418432827078183</v>
      </c>
      <c r="S477" s="42">
        <f t="shared" si="28"/>
        <v>4.8198822105048604</v>
      </c>
    </row>
    <row r="478" spans="9:19">
      <c r="I478" s="23">
        <v>41743</v>
      </c>
      <c r="J478">
        <v>4.25</v>
      </c>
      <c r="K478">
        <v>4.2699999999999996</v>
      </c>
      <c r="L478">
        <v>4.22</v>
      </c>
      <c r="M478">
        <v>4.26</v>
      </c>
      <c r="N478">
        <v>4.26</v>
      </c>
      <c r="O478">
        <v>941700</v>
      </c>
      <c r="Q478" s="42">
        <f t="shared" si="26"/>
        <v>4.7808627466063394</v>
      </c>
      <c r="R478" s="42">
        <f t="shared" si="27"/>
        <v>4.7418432827078183</v>
      </c>
      <c r="S478" s="42">
        <f t="shared" si="28"/>
        <v>4.8198822105048604</v>
      </c>
    </row>
    <row r="479" spans="9:19">
      <c r="I479" s="23">
        <v>41744</v>
      </c>
      <c r="J479">
        <v>4.25</v>
      </c>
      <c r="K479">
        <v>4.2699999999999996</v>
      </c>
      <c r="L479">
        <v>4.21</v>
      </c>
      <c r="M479">
        <v>4.26</v>
      </c>
      <c r="N479">
        <v>4.26</v>
      </c>
      <c r="O479">
        <v>2386800</v>
      </c>
      <c r="Q479" s="42">
        <f t="shared" si="26"/>
        <v>4.7808627466063394</v>
      </c>
      <c r="R479" s="42">
        <f t="shared" si="27"/>
        <v>4.7418432827078183</v>
      </c>
      <c r="S479" s="42">
        <f t="shared" si="28"/>
        <v>4.8198822105048604</v>
      </c>
    </row>
    <row r="480" spans="9:19">
      <c r="I480" s="23">
        <v>41745</v>
      </c>
      <c r="J480">
        <v>4.2300000000000004</v>
      </c>
      <c r="K480">
        <v>4.25</v>
      </c>
      <c r="L480">
        <v>4.2</v>
      </c>
      <c r="M480">
        <v>4.2</v>
      </c>
      <c r="N480">
        <v>4.2</v>
      </c>
      <c r="O480">
        <v>1255600</v>
      </c>
      <c r="Q480" s="42">
        <f t="shared" si="26"/>
        <v>4.7808627466063394</v>
      </c>
      <c r="R480" s="42">
        <f t="shared" si="27"/>
        <v>4.7418432827078183</v>
      </c>
      <c r="S480" s="42">
        <f t="shared" si="28"/>
        <v>4.8198822105048604</v>
      </c>
    </row>
    <row r="481" spans="9:19">
      <c r="I481" s="23">
        <v>41746</v>
      </c>
      <c r="J481">
        <v>4.2</v>
      </c>
      <c r="K481">
        <v>4.24</v>
      </c>
      <c r="L481">
        <v>4.1900000000000004</v>
      </c>
      <c r="M481">
        <v>4.24</v>
      </c>
      <c r="N481">
        <v>4.24</v>
      </c>
      <c r="O481">
        <v>2700500</v>
      </c>
      <c r="Q481" s="42">
        <f t="shared" si="26"/>
        <v>4.7808627466063394</v>
      </c>
      <c r="R481" s="42">
        <f t="shared" si="27"/>
        <v>4.7418432827078183</v>
      </c>
      <c r="S481" s="42">
        <f t="shared" si="28"/>
        <v>4.8198822105048604</v>
      </c>
    </row>
    <row r="482" spans="9:19">
      <c r="I482" s="23">
        <v>41747</v>
      </c>
      <c r="J482">
        <v>4.2300000000000004</v>
      </c>
      <c r="K482">
        <v>4.25</v>
      </c>
      <c r="L482">
        <v>4.21</v>
      </c>
      <c r="M482">
        <v>4.25</v>
      </c>
      <c r="N482">
        <v>4.25</v>
      </c>
      <c r="O482">
        <v>269000</v>
      </c>
      <c r="Q482" s="42">
        <f t="shared" si="26"/>
        <v>4.7808627466063394</v>
      </c>
      <c r="R482" s="42">
        <f t="shared" si="27"/>
        <v>4.7418432827078183</v>
      </c>
      <c r="S482" s="42">
        <f t="shared" si="28"/>
        <v>4.8198822105048604</v>
      </c>
    </row>
    <row r="483" spans="9:19">
      <c r="I483" s="23">
        <v>41750</v>
      </c>
      <c r="J483">
        <v>4.21</v>
      </c>
      <c r="K483">
        <v>4.24</v>
      </c>
      <c r="L483">
        <v>4.1900000000000004</v>
      </c>
      <c r="M483">
        <v>4.1900000000000004</v>
      </c>
      <c r="N483">
        <v>4.1900000000000004</v>
      </c>
      <c r="O483">
        <v>2877300</v>
      </c>
      <c r="Q483" s="42">
        <f t="shared" si="26"/>
        <v>4.7808627466063394</v>
      </c>
      <c r="R483" s="42">
        <f t="shared" si="27"/>
        <v>4.7418432827078183</v>
      </c>
      <c r="S483" s="42">
        <f t="shared" si="28"/>
        <v>4.8198822105048604</v>
      </c>
    </row>
    <row r="484" spans="9:19">
      <c r="I484" s="23">
        <v>41751</v>
      </c>
      <c r="J484">
        <v>4.2</v>
      </c>
      <c r="K484">
        <v>4.21</v>
      </c>
      <c r="L484">
        <v>4.1900000000000004</v>
      </c>
      <c r="M484">
        <v>4.2</v>
      </c>
      <c r="N484">
        <v>4.2</v>
      </c>
      <c r="O484">
        <v>1411400</v>
      </c>
      <c r="Q484" s="42">
        <f t="shared" si="26"/>
        <v>4.7808627466063394</v>
      </c>
      <c r="R484" s="42">
        <f t="shared" si="27"/>
        <v>4.7418432827078183</v>
      </c>
      <c r="S484" s="42">
        <f t="shared" si="28"/>
        <v>4.8198822105048604</v>
      </c>
    </row>
    <row r="485" spans="9:19">
      <c r="I485" s="23">
        <v>41752</v>
      </c>
      <c r="J485">
        <v>4.21</v>
      </c>
      <c r="K485">
        <v>4.2300000000000004</v>
      </c>
      <c r="L485">
        <v>4.2</v>
      </c>
      <c r="M485">
        <v>4.21</v>
      </c>
      <c r="N485">
        <v>4.21</v>
      </c>
      <c r="O485">
        <v>2153800</v>
      </c>
      <c r="Q485" s="42">
        <f t="shared" si="26"/>
        <v>4.7808627466063394</v>
      </c>
      <c r="R485" s="42">
        <f t="shared" si="27"/>
        <v>4.7418432827078183</v>
      </c>
      <c r="S485" s="42">
        <f t="shared" si="28"/>
        <v>4.8198822105048604</v>
      </c>
    </row>
    <row r="486" spans="9:19">
      <c r="I486" s="23">
        <v>41753</v>
      </c>
      <c r="J486">
        <v>4.2</v>
      </c>
      <c r="K486">
        <v>4.21</v>
      </c>
      <c r="L486">
        <v>4.18</v>
      </c>
      <c r="M486">
        <v>4.2</v>
      </c>
      <c r="N486">
        <v>4.2</v>
      </c>
      <c r="O486">
        <v>6198100</v>
      </c>
      <c r="Q486" s="42">
        <f t="shared" si="26"/>
        <v>4.7808627466063394</v>
      </c>
      <c r="R486" s="42">
        <f t="shared" si="27"/>
        <v>4.7418432827078183</v>
      </c>
      <c r="S486" s="42">
        <f t="shared" si="28"/>
        <v>4.8198822105048604</v>
      </c>
    </row>
    <row r="487" spans="9:19">
      <c r="I487" s="23">
        <v>41754</v>
      </c>
      <c r="J487">
        <v>4.2</v>
      </c>
      <c r="K487">
        <v>4.2300000000000004</v>
      </c>
      <c r="L487">
        <v>4.18</v>
      </c>
      <c r="M487">
        <v>4.18</v>
      </c>
      <c r="N487">
        <v>4.18</v>
      </c>
      <c r="O487">
        <v>3190500</v>
      </c>
      <c r="Q487" s="42">
        <f t="shared" si="26"/>
        <v>4.7808627466063394</v>
      </c>
      <c r="R487" s="42">
        <f t="shared" si="27"/>
        <v>4.7418432827078183</v>
      </c>
      <c r="S487" s="42">
        <f t="shared" si="28"/>
        <v>4.8198822105048604</v>
      </c>
    </row>
    <row r="488" spans="9:19">
      <c r="I488" s="23">
        <v>41757</v>
      </c>
      <c r="J488">
        <v>4.1900000000000004</v>
      </c>
      <c r="K488">
        <v>4.2300000000000004</v>
      </c>
      <c r="L488">
        <v>4.18</v>
      </c>
      <c r="M488">
        <v>4.18</v>
      </c>
      <c r="N488">
        <v>4.18</v>
      </c>
      <c r="O488">
        <v>2358600</v>
      </c>
      <c r="Q488" s="42">
        <f t="shared" si="26"/>
        <v>4.7808627466063394</v>
      </c>
      <c r="R488" s="42">
        <f t="shared" si="27"/>
        <v>4.7418432827078183</v>
      </c>
      <c r="S488" s="42">
        <f t="shared" si="28"/>
        <v>4.8198822105048604</v>
      </c>
    </row>
    <row r="489" spans="9:19">
      <c r="I489" s="23">
        <v>41758</v>
      </c>
      <c r="J489">
        <v>4.1900000000000004</v>
      </c>
      <c r="K489">
        <v>4.24</v>
      </c>
      <c r="L489">
        <v>4.1900000000000004</v>
      </c>
      <c r="M489">
        <v>4.21</v>
      </c>
      <c r="N489">
        <v>4.21</v>
      </c>
      <c r="O489">
        <v>3976200</v>
      </c>
      <c r="Q489" s="42">
        <f t="shared" si="26"/>
        <v>4.7808627466063394</v>
      </c>
      <c r="R489" s="42">
        <f t="shared" si="27"/>
        <v>4.7418432827078183</v>
      </c>
      <c r="S489" s="42">
        <f t="shared" si="28"/>
        <v>4.8198822105048604</v>
      </c>
    </row>
    <row r="490" spans="9:19">
      <c r="I490" s="23">
        <v>41759</v>
      </c>
      <c r="J490">
        <v>4.2</v>
      </c>
      <c r="K490">
        <v>4.2300000000000004</v>
      </c>
      <c r="L490">
        <v>4.2</v>
      </c>
      <c r="M490">
        <v>4.22</v>
      </c>
      <c r="N490">
        <v>4.22</v>
      </c>
      <c r="O490">
        <v>6096900</v>
      </c>
      <c r="Q490" s="42">
        <f t="shared" si="26"/>
        <v>4.7808627466063394</v>
      </c>
      <c r="R490" s="42">
        <f t="shared" si="27"/>
        <v>4.7418432827078183</v>
      </c>
      <c r="S490" s="42">
        <f t="shared" si="28"/>
        <v>4.8198822105048604</v>
      </c>
    </row>
    <row r="491" spans="9:19">
      <c r="I491" s="23">
        <v>41761</v>
      </c>
      <c r="J491">
        <v>4.22</v>
      </c>
      <c r="K491">
        <v>4.2300000000000004</v>
      </c>
      <c r="L491">
        <v>4.2</v>
      </c>
      <c r="M491">
        <v>4.22</v>
      </c>
      <c r="N491">
        <v>4.22</v>
      </c>
      <c r="O491">
        <v>1266300</v>
      </c>
      <c r="Q491" s="42">
        <f t="shared" si="26"/>
        <v>4.7808627466063394</v>
      </c>
      <c r="R491" s="42">
        <f t="shared" si="27"/>
        <v>4.7418432827078183</v>
      </c>
      <c r="S491" s="42">
        <f t="shared" si="28"/>
        <v>4.8198822105048604</v>
      </c>
    </row>
    <row r="492" spans="9:19">
      <c r="I492" s="23">
        <v>41764</v>
      </c>
      <c r="J492">
        <v>4.2</v>
      </c>
      <c r="K492">
        <v>4.22</v>
      </c>
      <c r="L492">
        <v>4.2</v>
      </c>
      <c r="M492">
        <v>4.22</v>
      </c>
      <c r="N492">
        <v>4.22</v>
      </c>
      <c r="O492">
        <v>703900</v>
      </c>
      <c r="Q492" s="42">
        <f t="shared" si="26"/>
        <v>4.7808627466063394</v>
      </c>
      <c r="R492" s="42">
        <f t="shared" si="27"/>
        <v>4.7418432827078183</v>
      </c>
      <c r="S492" s="42">
        <f t="shared" si="28"/>
        <v>4.8198822105048604</v>
      </c>
    </row>
    <row r="493" spans="9:19">
      <c r="I493" s="23">
        <v>41765</v>
      </c>
      <c r="J493">
        <v>4.2</v>
      </c>
      <c r="K493">
        <v>4.22</v>
      </c>
      <c r="L493">
        <v>4.1900000000000004</v>
      </c>
      <c r="M493">
        <v>4.22</v>
      </c>
      <c r="N493">
        <v>4.22</v>
      </c>
      <c r="O493">
        <v>851400</v>
      </c>
      <c r="Q493" s="42">
        <f t="shared" si="26"/>
        <v>4.7808627466063394</v>
      </c>
      <c r="R493" s="42">
        <f t="shared" si="27"/>
        <v>4.7418432827078183</v>
      </c>
      <c r="S493" s="42">
        <f t="shared" si="28"/>
        <v>4.8198822105048604</v>
      </c>
    </row>
    <row r="494" spans="9:19">
      <c r="I494" s="23">
        <v>41766</v>
      </c>
      <c r="J494">
        <v>4.21</v>
      </c>
      <c r="K494">
        <v>4.22</v>
      </c>
      <c r="L494">
        <v>4.16</v>
      </c>
      <c r="M494">
        <v>4.16</v>
      </c>
      <c r="N494">
        <v>4.16</v>
      </c>
      <c r="O494">
        <v>5838300</v>
      </c>
      <c r="Q494" s="42">
        <f t="shared" si="26"/>
        <v>4.7808627466063394</v>
      </c>
      <c r="R494" s="42">
        <f t="shared" si="27"/>
        <v>4.7418432827078183</v>
      </c>
      <c r="S494" s="42">
        <f t="shared" si="28"/>
        <v>4.8198822105048604</v>
      </c>
    </row>
    <row r="495" spans="9:19">
      <c r="I495" s="23">
        <v>41767</v>
      </c>
      <c r="J495">
        <v>4.18</v>
      </c>
      <c r="K495">
        <v>4.21</v>
      </c>
      <c r="L495">
        <v>4.17</v>
      </c>
      <c r="M495">
        <v>4.21</v>
      </c>
      <c r="N495">
        <v>4.21</v>
      </c>
      <c r="O495">
        <v>3468600</v>
      </c>
      <c r="Q495" s="42">
        <f t="shared" si="26"/>
        <v>4.7808627466063394</v>
      </c>
      <c r="R495" s="42">
        <f t="shared" si="27"/>
        <v>4.7418432827078183</v>
      </c>
      <c r="S495" s="42">
        <f t="shared" si="28"/>
        <v>4.8198822105048604</v>
      </c>
    </row>
    <row r="496" spans="9:19">
      <c r="I496" s="23">
        <v>41768</v>
      </c>
      <c r="J496">
        <v>4.2</v>
      </c>
      <c r="K496">
        <v>4.21</v>
      </c>
      <c r="L496">
        <v>4.16</v>
      </c>
      <c r="M496">
        <v>4.1900000000000004</v>
      </c>
      <c r="N496">
        <v>4.1900000000000004</v>
      </c>
      <c r="O496">
        <v>4569500</v>
      </c>
      <c r="Q496" s="42">
        <f t="shared" si="26"/>
        <v>4.7808627466063394</v>
      </c>
      <c r="R496" s="42">
        <f t="shared" si="27"/>
        <v>4.7418432827078183</v>
      </c>
      <c r="S496" s="42">
        <f t="shared" si="28"/>
        <v>4.8198822105048604</v>
      </c>
    </row>
    <row r="497" spans="9:19">
      <c r="I497" s="23">
        <v>41771</v>
      </c>
      <c r="J497">
        <v>4.1900000000000004</v>
      </c>
      <c r="K497">
        <v>4.22</v>
      </c>
      <c r="L497">
        <v>4.1900000000000004</v>
      </c>
      <c r="M497">
        <v>4.22</v>
      </c>
      <c r="N497">
        <v>4.22</v>
      </c>
      <c r="O497">
        <v>351300</v>
      </c>
      <c r="Q497" s="42">
        <f t="shared" si="26"/>
        <v>4.7808627466063394</v>
      </c>
      <c r="R497" s="42">
        <f t="shared" si="27"/>
        <v>4.7418432827078183</v>
      </c>
      <c r="S497" s="42">
        <f t="shared" si="28"/>
        <v>4.8198822105048604</v>
      </c>
    </row>
    <row r="498" spans="9:19">
      <c r="I498" s="23">
        <v>41773</v>
      </c>
      <c r="J498">
        <v>4.22</v>
      </c>
      <c r="K498">
        <v>4.25</v>
      </c>
      <c r="L498">
        <v>4.1900000000000004</v>
      </c>
      <c r="M498">
        <v>4.21</v>
      </c>
      <c r="N498">
        <v>4.21</v>
      </c>
      <c r="O498">
        <v>6427300</v>
      </c>
      <c r="Q498" s="42">
        <f t="shared" si="26"/>
        <v>4.7808627466063394</v>
      </c>
      <c r="R498" s="42">
        <f t="shared" si="27"/>
        <v>4.7418432827078183</v>
      </c>
      <c r="S498" s="42">
        <f t="shared" si="28"/>
        <v>4.8198822105048604</v>
      </c>
    </row>
    <row r="499" spans="9:19">
      <c r="I499" s="23">
        <v>41774</v>
      </c>
      <c r="J499">
        <v>4.2300000000000004</v>
      </c>
      <c r="K499">
        <v>4.2300000000000004</v>
      </c>
      <c r="L499">
        <v>4.2</v>
      </c>
      <c r="M499">
        <v>4.21</v>
      </c>
      <c r="N499">
        <v>4.21</v>
      </c>
      <c r="O499">
        <v>2493200</v>
      </c>
      <c r="Q499" s="42">
        <f t="shared" si="26"/>
        <v>4.7808627466063394</v>
      </c>
      <c r="R499" s="42">
        <f t="shared" si="27"/>
        <v>4.7418432827078183</v>
      </c>
      <c r="S499" s="42">
        <f t="shared" si="28"/>
        <v>4.8198822105048604</v>
      </c>
    </row>
    <row r="500" spans="9:19">
      <c r="I500" s="23">
        <v>41775</v>
      </c>
      <c r="J500">
        <v>4.22</v>
      </c>
      <c r="K500">
        <v>4.22</v>
      </c>
      <c r="L500">
        <v>4.2</v>
      </c>
      <c r="M500">
        <v>4.22</v>
      </c>
      <c r="N500">
        <v>4.22</v>
      </c>
      <c r="O500">
        <v>6097200</v>
      </c>
      <c r="Q500" s="42">
        <f t="shared" si="26"/>
        <v>4.7808627466063394</v>
      </c>
      <c r="R500" s="42">
        <f t="shared" si="27"/>
        <v>4.7418432827078183</v>
      </c>
      <c r="S500" s="42">
        <f t="shared" si="28"/>
        <v>4.8198822105048604</v>
      </c>
    </row>
    <row r="501" spans="9:19">
      <c r="I501" s="23">
        <v>41778</v>
      </c>
      <c r="J501">
        <v>4.2300000000000004</v>
      </c>
      <c r="K501">
        <v>4.24</v>
      </c>
      <c r="L501">
        <v>4.21</v>
      </c>
      <c r="M501">
        <v>4.24</v>
      </c>
      <c r="N501">
        <v>4.24</v>
      </c>
      <c r="O501">
        <v>5156400</v>
      </c>
      <c r="Q501" s="42">
        <f t="shared" si="26"/>
        <v>4.7808627466063394</v>
      </c>
      <c r="R501" s="42">
        <f t="shared" si="27"/>
        <v>4.7418432827078183</v>
      </c>
      <c r="S501" s="42">
        <f t="shared" si="28"/>
        <v>4.8198822105048604</v>
      </c>
    </row>
    <row r="502" spans="9:19">
      <c r="I502" s="23">
        <v>41779</v>
      </c>
      <c r="J502">
        <v>4.2300000000000004</v>
      </c>
      <c r="K502">
        <v>4.2300000000000004</v>
      </c>
      <c r="L502">
        <v>4.1900000000000004</v>
      </c>
      <c r="M502">
        <v>4.21</v>
      </c>
      <c r="N502">
        <v>4.21</v>
      </c>
      <c r="O502">
        <v>2558300</v>
      </c>
      <c r="Q502" s="42">
        <f t="shared" si="26"/>
        <v>4.7808627466063394</v>
      </c>
      <c r="R502" s="42">
        <f t="shared" si="27"/>
        <v>4.7418432827078183</v>
      </c>
      <c r="S502" s="42">
        <f t="shared" si="28"/>
        <v>4.8198822105048604</v>
      </c>
    </row>
    <row r="503" spans="9:19">
      <c r="I503" s="23">
        <v>41780</v>
      </c>
      <c r="J503">
        <v>4.2</v>
      </c>
      <c r="K503">
        <v>4.2</v>
      </c>
      <c r="L503">
        <v>4.18</v>
      </c>
      <c r="M503">
        <v>4.1900000000000004</v>
      </c>
      <c r="N503">
        <v>4.1900000000000004</v>
      </c>
      <c r="O503">
        <v>1186800</v>
      </c>
      <c r="Q503" s="42">
        <f t="shared" si="26"/>
        <v>4.7808627466063394</v>
      </c>
      <c r="R503" s="42">
        <f t="shared" si="27"/>
        <v>4.7418432827078183</v>
      </c>
      <c r="S503" s="42">
        <f t="shared" si="28"/>
        <v>4.8198822105048604</v>
      </c>
    </row>
    <row r="504" spans="9:19">
      <c r="I504" s="23">
        <v>41781</v>
      </c>
      <c r="J504">
        <v>4.1900000000000004</v>
      </c>
      <c r="K504">
        <v>4.22</v>
      </c>
      <c r="L504">
        <v>4.1900000000000004</v>
      </c>
      <c r="M504">
        <v>4.22</v>
      </c>
      <c r="N504">
        <v>4.22</v>
      </c>
      <c r="O504">
        <v>3084200</v>
      </c>
      <c r="Q504" s="42">
        <f t="shared" si="26"/>
        <v>4.7808627466063394</v>
      </c>
      <c r="R504" s="42">
        <f t="shared" si="27"/>
        <v>4.7418432827078183</v>
      </c>
      <c r="S504" s="42">
        <f t="shared" si="28"/>
        <v>4.8198822105048604</v>
      </c>
    </row>
    <row r="505" spans="9:19">
      <c r="I505" s="23">
        <v>41782</v>
      </c>
      <c r="J505">
        <v>4.22</v>
      </c>
      <c r="K505">
        <v>4.2300000000000004</v>
      </c>
      <c r="L505">
        <v>4.2</v>
      </c>
      <c r="M505">
        <v>4.22</v>
      </c>
      <c r="N505">
        <v>4.22</v>
      </c>
      <c r="O505">
        <v>3432500</v>
      </c>
      <c r="Q505" s="42">
        <f t="shared" si="26"/>
        <v>4.7808627466063394</v>
      </c>
      <c r="R505" s="42">
        <f t="shared" si="27"/>
        <v>4.7418432827078183</v>
      </c>
      <c r="S505" s="42">
        <f t="shared" si="28"/>
        <v>4.8198822105048604</v>
      </c>
    </row>
    <row r="506" spans="9:19">
      <c r="I506" s="23">
        <v>41785</v>
      </c>
      <c r="J506">
        <v>4.22</v>
      </c>
      <c r="K506">
        <v>4.24</v>
      </c>
      <c r="L506">
        <v>4.21</v>
      </c>
      <c r="M506">
        <v>4.24</v>
      </c>
      <c r="N506">
        <v>4.24</v>
      </c>
      <c r="O506">
        <v>671000</v>
      </c>
      <c r="Q506" s="42">
        <f t="shared" si="26"/>
        <v>4.7808627466063394</v>
      </c>
      <c r="R506" s="42">
        <f t="shared" si="27"/>
        <v>4.7418432827078183</v>
      </c>
      <c r="S506" s="42">
        <f t="shared" si="28"/>
        <v>4.8198822105048604</v>
      </c>
    </row>
    <row r="507" spans="9:19">
      <c r="I507" s="23">
        <v>41786</v>
      </c>
      <c r="J507">
        <v>4.24</v>
      </c>
      <c r="K507">
        <v>4.25</v>
      </c>
      <c r="L507">
        <v>4.2300000000000004</v>
      </c>
      <c r="M507">
        <v>4.24</v>
      </c>
      <c r="N507">
        <v>4.24</v>
      </c>
      <c r="O507">
        <v>1251200</v>
      </c>
      <c r="Q507" s="42">
        <f t="shared" si="26"/>
        <v>4.7808627466063394</v>
      </c>
      <c r="R507" s="42">
        <f t="shared" si="27"/>
        <v>4.7418432827078183</v>
      </c>
      <c r="S507" s="42">
        <f t="shared" si="28"/>
        <v>4.8198822105048604</v>
      </c>
    </row>
    <row r="508" spans="9:19">
      <c r="I508" s="23">
        <v>41787</v>
      </c>
      <c r="J508">
        <v>4.2300000000000004</v>
      </c>
      <c r="K508">
        <v>4.24</v>
      </c>
      <c r="L508">
        <v>4.22</v>
      </c>
      <c r="M508">
        <v>4.24</v>
      </c>
      <c r="N508">
        <v>4.24</v>
      </c>
      <c r="O508">
        <v>1693300</v>
      </c>
      <c r="Q508" s="42">
        <f t="shared" si="26"/>
        <v>4.7808627466063394</v>
      </c>
      <c r="R508" s="42">
        <f t="shared" si="27"/>
        <v>4.7418432827078183</v>
      </c>
      <c r="S508" s="42">
        <f t="shared" si="28"/>
        <v>4.8198822105048604</v>
      </c>
    </row>
    <row r="509" spans="9:19">
      <c r="I509" s="23">
        <v>41788</v>
      </c>
      <c r="J509" t="s">
        <v>137</v>
      </c>
      <c r="K509" t="s">
        <v>137</v>
      </c>
      <c r="L509" t="s">
        <v>137</v>
      </c>
      <c r="M509" t="s">
        <v>137</v>
      </c>
      <c r="N509">
        <f>N508</f>
        <v>4.24</v>
      </c>
      <c r="O509" t="s">
        <v>137</v>
      </c>
      <c r="Q509" s="42">
        <f t="shared" si="26"/>
        <v>4.7808627466063394</v>
      </c>
      <c r="R509" s="42">
        <f t="shared" si="27"/>
        <v>4.7418432827078183</v>
      </c>
      <c r="S509" s="42">
        <f t="shared" si="28"/>
        <v>4.8198822105048604</v>
      </c>
    </row>
    <row r="510" spans="9:19">
      <c r="I510" s="23">
        <v>41789</v>
      </c>
      <c r="J510" t="s">
        <v>137</v>
      </c>
      <c r="K510" t="s">
        <v>137</v>
      </c>
      <c r="L510" t="s">
        <v>137</v>
      </c>
      <c r="M510" t="s">
        <v>137</v>
      </c>
      <c r="N510">
        <f t="shared" ref="N510:N530" si="29">N509</f>
        <v>4.24</v>
      </c>
      <c r="O510" t="s">
        <v>137</v>
      </c>
      <c r="Q510" s="42">
        <f t="shared" si="26"/>
        <v>4.7808627466063394</v>
      </c>
      <c r="R510" s="42">
        <f t="shared" si="27"/>
        <v>4.7418432827078183</v>
      </c>
      <c r="S510" s="42">
        <f t="shared" si="28"/>
        <v>4.8198822105048604</v>
      </c>
    </row>
    <row r="511" spans="9:19">
      <c r="I511" s="23">
        <v>41792</v>
      </c>
      <c r="J511" t="s">
        <v>137</v>
      </c>
      <c r="K511" t="s">
        <v>137</v>
      </c>
      <c r="L511" t="s">
        <v>137</v>
      </c>
      <c r="M511" t="s">
        <v>137</v>
      </c>
      <c r="N511">
        <f t="shared" si="29"/>
        <v>4.24</v>
      </c>
      <c r="O511" t="s">
        <v>137</v>
      </c>
      <c r="Q511" s="42">
        <f t="shared" si="26"/>
        <v>4.7808627466063394</v>
      </c>
      <c r="R511" s="42">
        <f t="shared" si="27"/>
        <v>4.7418432827078183</v>
      </c>
      <c r="S511" s="42">
        <f t="shared" si="28"/>
        <v>4.8198822105048604</v>
      </c>
    </row>
    <row r="512" spans="9:19">
      <c r="I512" s="23">
        <v>41793</v>
      </c>
      <c r="J512" t="s">
        <v>137</v>
      </c>
      <c r="K512" t="s">
        <v>137</v>
      </c>
      <c r="L512" t="s">
        <v>137</v>
      </c>
      <c r="M512" t="s">
        <v>137</v>
      </c>
      <c r="N512">
        <f t="shared" si="29"/>
        <v>4.24</v>
      </c>
      <c r="O512" t="s">
        <v>137</v>
      </c>
      <c r="Q512" s="42">
        <f t="shared" si="26"/>
        <v>4.7808627466063394</v>
      </c>
      <c r="R512" s="42">
        <f t="shared" si="27"/>
        <v>4.7418432827078183</v>
      </c>
      <c r="S512" s="42">
        <f t="shared" si="28"/>
        <v>4.8198822105048604</v>
      </c>
    </row>
    <row r="513" spans="9:19">
      <c r="I513" s="23">
        <v>41794</v>
      </c>
      <c r="J513" t="s">
        <v>137</v>
      </c>
      <c r="K513" t="s">
        <v>137</v>
      </c>
      <c r="L513" t="s">
        <v>137</v>
      </c>
      <c r="M513" t="s">
        <v>137</v>
      </c>
      <c r="N513">
        <f t="shared" si="29"/>
        <v>4.24</v>
      </c>
      <c r="O513" t="s">
        <v>137</v>
      </c>
      <c r="Q513" s="42">
        <f t="shared" si="26"/>
        <v>4.7808627466063394</v>
      </c>
      <c r="R513" s="42">
        <f t="shared" si="27"/>
        <v>4.7418432827078183</v>
      </c>
      <c r="S513" s="42">
        <f t="shared" si="28"/>
        <v>4.8198822105048604</v>
      </c>
    </row>
    <row r="514" spans="9:19">
      <c r="I514" s="23">
        <v>41795</v>
      </c>
      <c r="J514" t="s">
        <v>137</v>
      </c>
      <c r="K514" t="s">
        <v>137</v>
      </c>
      <c r="L514" t="s">
        <v>137</v>
      </c>
      <c r="M514" t="s">
        <v>137</v>
      </c>
      <c r="N514">
        <f t="shared" si="29"/>
        <v>4.24</v>
      </c>
      <c r="O514" t="s">
        <v>137</v>
      </c>
      <c r="Q514" s="42">
        <f t="shared" si="26"/>
        <v>4.7808627466063394</v>
      </c>
      <c r="R514" s="42">
        <f t="shared" si="27"/>
        <v>4.7418432827078183</v>
      </c>
      <c r="S514" s="42">
        <f t="shared" si="28"/>
        <v>4.8198822105048604</v>
      </c>
    </row>
    <row r="515" spans="9:19">
      <c r="I515" s="23">
        <v>41796</v>
      </c>
      <c r="J515" t="s">
        <v>137</v>
      </c>
      <c r="K515" t="s">
        <v>137</v>
      </c>
      <c r="L515" t="s">
        <v>137</v>
      </c>
      <c r="M515" t="s">
        <v>137</v>
      </c>
      <c r="N515">
        <f t="shared" si="29"/>
        <v>4.24</v>
      </c>
      <c r="O515" t="s">
        <v>137</v>
      </c>
      <c r="Q515" s="42">
        <f t="shared" si="26"/>
        <v>4.7808627466063394</v>
      </c>
      <c r="R515" s="42">
        <f t="shared" si="27"/>
        <v>4.7418432827078183</v>
      </c>
      <c r="S515" s="42">
        <f t="shared" si="28"/>
        <v>4.8198822105048604</v>
      </c>
    </row>
    <row r="516" spans="9:19">
      <c r="I516" s="23">
        <v>41799</v>
      </c>
      <c r="J516" t="s">
        <v>137</v>
      </c>
      <c r="K516" t="s">
        <v>137</v>
      </c>
      <c r="L516" t="s">
        <v>137</v>
      </c>
      <c r="M516" t="s">
        <v>137</v>
      </c>
      <c r="N516">
        <f t="shared" si="29"/>
        <v>4.24</v>
      </c>
      <c r="O516" t="s">
        <v>137</v>
      </c>
      <c r="Q516" s="42">
        <f t="shared" si="26"/>
        <v>4.7808627466063394</v>
      </c>
      <c r="R516" s="42">
        <f t="shared" si="27"/>
        <v>4.7418432827078183</v>
      </c>
      <c r="S516" s="42">
        <f t="shared" si="28"/>
        <v>4.8198822105048604</v>
      </c>
    </row>
    <row r="517" spans="9:19">
      <c r="I517" s="23">
        <v>41800</v>
      </c>
      <c r="J517" t="s">
        <v>137</v>
      </c>
      <c r="K517" t="s">
        <v>137</v>
      </c>
      <c r="L517" t="s">
        <v>137</v>
      </c>
      <c r="M517" t="s">
        <v>137</v>
      </c>
      <c r="N517">
        <f t="shared" si="29"/>
        <v>4.24</v>
      </c>
      <c r="O517" t="s">
        <v>137</v>
      </c>
      <c r="Q517" s="42">
        <f t="shared" si="26"/>
        <v>4.7808627466063394</v>
      </c>
      <c r="R517" s="42">
        <f t="shared" si="27"/>
        <v>4.7418432827078183</v>
      </c>
      <c r="S517" s="42">
        <f t="shared" si="28"/>
        <v>4.8198822105048604</v>
      </c>
    </row>
    <row r="518" spans="9:19">
      <c r="I518" s="23">
        <v>41801</v>
      </c>
      <c r="J518" t="s">
        <v>137</v>
      </c>
      <c r="K518" t="s">
        <v>137</v>
      </c>
      <c r="L518" t="s">
        <v>137</v>
      </c>
      <c r="M518" t="s">
        <v>137</v>
      </c>
      <c r="N518">
        <f t="shared" si="29"/>
        <v>4.24</v>
      </c>
      <c r="O518" t="s">
        <v>137</v>
      </c>
      <c r="Q518" s="42">
        <f t="shared" si="26"/>
        <v>4.7808627466063394</v>
      </c>
      <c r="R518" s="42">
        <f t="shared" si="27"/>
        <v>4.7418432827078183</v>
      </c>
      <c r="S518" s="42">
        <f t="shared" si="28"/>
        <v>4.8198822105048604</v>
      </c>
    </row>
    <row r="519" spans="9:19">
      <c r="I519" s="23">
        <v>41802</v>
      </c>
      <c r="J519" t="s">
        <v>137</v>
      </c>
      <c r="K519" t="s">
        <v>137</v>
      </c>
      <c r="L519" t="s">
        <v>137</v>
      </c>
      <c r="M519" t="s">
        <v>137</v>
      </c>
      <c r="N519">
        <f t="shared" si="29"/>
        <v>4.24</v>
      </c>
      <c r="O519" t="s">
        <v>137</v>
      </c>
      <c r="Q519" s="42">
        <f t="shared" si="26"/>
        <v>4.7808627466063394</v>
      </c>
      <c r="R519" s="42">
        <f t="shared" si="27"/>
        <v>4.7418432827078183</v>
      </c>
      <c r="S519" s="42">
        <f t="shared" si="28"/>
        <v>4.8198822105048604</v>
      </c>
    </row>
    <row r="520" spans="9:19">
      <c r="I520" s="23">
        <v>41803</v>
      </c>
      <c r="J520" t="s">
        <v>137</v>
      </c>
      <c r="K520" t="s">
        <v>137</v>
      </c>
      <c r="L520" t="s">
        <v>137</v>
      </c>
      <c r="M520" t="s">
        <v>137</v>
      </c>
      <c r="N520">
        <f t="shared" si="29"/>
        <v>4.24</v>
      </c>
      <c r="O520" t="s">
        <v>137</v>
      </c>
      <c r="Q520" s="42">
        <f t="shared" si="26"/>
        <v>4.7808627466063394</v>
      </c>
      <c r="R520" s="42">
        <f t="shared" si="27"/>
        <v>4.7418432827078183</v>
      </c>
      <c r="S520" s="42">
        <f t="shared" si="28"/>
        <v>4.8198822105048604</v>
      </c>
    </row>
    <row r="521" spans="9:19">
      <c r="I521" s="23">
        <v>41806</v>
      </c>
      <c r="J521" t="s">
        <v>137</v>
      </c>
      <c r="K521" t="s">
        <v>137</v>
      </c>
      <c r="L521" t="s">
        <v>137</v>
      </c>
      <c r="M521" t="s">
        <v>137</v>
      </c>
      <c r="N521">
        <f t="shared" si="29"/>
        <v>4.24</v>
      </c>
      <c r="O521" t="s">
        <v>137</v>
      </c>
      <c r="Q521" s="42">
        <f t="shared" ref="Q521:Q584" si="30">Q520</f>
        <v>4.7808627466063394</v>
      </c>
      <c r="R521" s="42">
        <f t="shared" ref="R521:R584" si="31">R520</f>
        <v>4.7418432827078183</v>
      </c>
      <c r="S521" s="42">
        <f t="shared" ref="S521:S584" si="32">S520</f>
        <v>4.8198822105048604</v>
      </c>
    </row>
    <row r="522" spans="9:19">
      <c r="I522" s="23">
        <v>41807</v>
      </c>
      <c r="J522" t="s">
        <v>137</v>
      </c>
      <c r="K522" t="s">
        <v>137</v>
      </c>
      <c r="L522" t="s">
        <v>137</v>
      </c>
      <c r="M522" t="s">
        <v>137</v>
      </c>
      <c r="N522">
        <f t="shared" si="29"/>
        <v>4.24</v>
      </c>
      <c r="O522" t="s">
        <v>137</v>
      </c>
      <c r="Q522" s="42">
        <f t="shared" si="30"/>
        <v>4.7808627466063394</v>
      </c>
      <c r="R522" s="42">
        <f t="shared" si="31"/>
        <v>4.7418432827078183</v>
      </c>
      <c r="S522" s="42">
        <f t="shared" si="32"/>
        <v>4.8198822105048604</v>
      </c>
    </row>
    <row r="523" spans="9:19">
      <c r="I523" s="23">
        <v>41808</v>
      </c>
      <c r="J523" t="s">
        <v>137</v>
      </c>
      <c r="K523" t="s">
        <v>137</v>
      </c>
      <c r="L523" t="s">
        <v>137</v>
      </c>
      <c r="M523" t="s">
        <v>137</v>
      </c>
      <c r="N523">
        <f t="shared" si="29"/>
        <v>4.24</v>
      </c>
      <c r="O523" t="s">
        <v>137</v>
      </c>
      <c r="Q523" s="42">
        <f t="shared" si="30"/>
        <v>4.7808627466063394</v>
      </c>
      <c r="R523" s="42">
        <f t="shared" si="31"/>
        <v>4.7418432827078183</v>
      </c>
      <c r="S523" s="42">
        <f t="shared" si="32"/>
        <v>4.8198822105048604</v>
      </c>
    </row>
    <row r="524" spans="9:19">
      <c r="I524" s="23">
        <v>41809</v>
      </c>
      <c r="J524" t="s">
        <v>137</v>
      </c>
      <c r="K524" t="s">
        <v>137</v>
      </c>
      <c r="L524" t="s">
        <v>137</v>
      </c>
      <c r="M524" t="s">
        <v>137</v>
      </c>
      <c r="N524">
        <f t="shared" si="29"/>
        <v>4.24</v>
      </c>
      <c r="O524" t="s">
        <v>137</v>
      </c>
      <c r="Q524" s="42">
        <f t="shared" si="30"/>
        <v>4.7808627466063394</v>
      </c>
      <c r="R524" s="42">
        <f t="shared" si="31"/>
        <v>4.7418432827078183</v>
      </c>
      <c r="S524" s="42">
        <f t="shared" si="32"/>
        <v>4.8198822105048604</v>
      </c>
    </row>
    <row r="525" spans="9:19">
      <c r="I525" s="23">
        <v>41810</v>
      </c>
      <c r="J525" t="s">
        <v>137</v>
      </c>
      <c r="K525" t="s">
        <v>137</v>
      </c>
      <c r="L525" t="s">
        <v>137</v>
      </c>
      <c r="M525" t="s">
        <v>137</v>
      </c>
      <c r="N525">
        <f t="shared" si="29"/>
        <v>4.24</v>
      </c>
      <c r="O525" t="s">
        <v>137</v>
      </c>
      <c r="Q525" s="42">
        <f t="shared" si="30"/>
        <v>4.7808627466063394</v>
      </c>
      <c r="R525" s="42">
        <f t="shared" si="31"/>
        <v>4.7418432827078183</v>
      </c>
      <c r="S525" s="42">
        <f t="shared" si="32"/>
        <v>4.8198822105048604</v>
      </c>
    </row>
    <row r="526" spans="9:19">
      <c r="I526" s="23">
        <v>41813</v>
      </c>
      <c r="J526" t="s">
        <v>137</v>
      </c>
      <c r="K526" t="s">
        <v>137</v>
      </c>
      <c r="L526" t="s">
        <v>137</v>
      </c>
      <c r="M526" t="s">
        <v>137</v>
      </c>
      <c r="N526">
        <f t="shared" si="29"/>
        <v>4.24</v>
      </c>
      <c r="O526" t="s">
        <v>137</v>
      </c>
      <c r="Q526" s="42">
        <f t="shared" si="30"/>
        <v>4.7808627466063394</v>
      </c>
      <c r="R526" s="42">
        <f t="shared" si="31"/>
        <v>4.7418432827078183</v>
      </c>
      <c r="S526" s="42">
        <f t="shared" si="32"/>
        <v>4.8198822105048604</v>
      </c>
    </row>
    <row r="527" spans="9:19">
      <c r="I527" s="23">
        <v>41814</v>
      </c>
      <c r="J527" t="s">
        <v>137</v>
      </c>
      <c r="K527" t="s">
        <v>137</v>
      </c>
      <c r="L527" t="s">
        <v>137</v>
      </c>
      <c r="M527" t="s">
        <v>137</v>
      </c>
      <c r="N527">
        <f t="shared" si="29"/>
        <v>4.24</v>
      </c>
      <c r="O527" t="s">
        <v>137</v>
      </c>
      <c r="Q527" s="42">
        <f t="shared" si="30"/>
        <v>4.7808627466063394</v>
      </c>
      <c r="R527" s="42">
        <f t="shared" si="31"/>
        <v>4.7418432827078183</v>
      </c>
      <c r="S527" s="42">
        <f t="shared" si="32"/>
        <v>4.8198822105048604</v>
      </c>
    </row>
    <row r="528" spans="9:19">
      <c r="I528" s="23">
        <v>41815</v>
      </c>
      <c r="J528" t="s">
        <v>137</v>
      </c>
      <c r="K528" t="s">
        <v>137</v>
      </c>
      <c r="L528" t="s">
        <v>137</v>
      </c>
      <c r="M528" t="s">
        <v>137</v>
      </c>
      <c r="N528">
        <f t="shared" si="29"/>
        <v>4.24</v>
      </c>
      <c r="O528" t="s">
        <v>137</v>
      </c>
      <c r="Q528" s="42">
        <f t="shared" si="30"/>
        <v>4.7808627466063394</v>
      </c>
      <c r="R528" s="42">
        <f t="shared" si="31"/>
        <v>4.7418432827078183</v>
      </c>
      <c r="S528" s="42">
        <f t="shared" si="32"/>
        <v>4.8198822105048604</v>
      </c>
    </row>
    <row r="529" spans="9:19">
      <c r="I529" s="23">
        <v>41816</v>
      </c>
      <c r="J529" t="s">
        <v>137</v>
      </c>
      <c r="K529" t="s">
        <v>137</v>
      </c>
      <c r="L529" t="s">
        <v>137</v>
      </c>
      <c r="M529" t="s">
        <v>137</v>
      </c>
      <c r="N529">
        <f t="shared" si="29"/>
        <v>4.24</v>
      </c>
      <c r="O529" t="s">
        <v>137</v>
      </c>
      <c r="Q529" s="42">
        <f t="shared" si="30"/>
        <v>4.7808627466063394</v>
      </c>
      <c r="R529" s="42">
        <f t="shared" si="31"/>
        <v>4.7418432827078183</v>
      </c>
      <c r="S529" s="42">
        <f t="shared" si="32"/>
        <v>4.8198822105048604</v>
      </c>
    </row>
    <row r="530" spans="9:19">
      <c r="I530" s="23">
        <v>41817</v>
      </c>
      <c r="J530" t="s">
        <v>137</v>
      </c>
      <c r="K530" t="s">
        <v>137</v>
      </c>
      <c r="L530" t="s">
        <v>137</v>
      </c>
      <c r="M530" t="s">
        <v>137</v>
      </c>
      <c r="N530">
        <f t="shared" si="29"/>
        <v>4.24</v>
      </c>
      <c r="O530" t="s">
        <v>137</v>
      </c>
      <c r="Q530" s="42">
        <f t="shared" si="30"/>
        <v>4.7808627466063394</v>
      </c>
      <c r="R530" s="42">
        <f t="shared" si="31"/>
        <v>4.7418432827078183</v>
      </c>
      <c r="S530" s="42">
        <f t="shared" si="32"/>
        <v>4.8198822105048604</v>
      </c>
    </row>
    <row r="531" spans="9:19">
      <c r="I531" s="23">
        <v>41820</v>
      </c>
      <c r="J531">
        <v>4.2</v>
      </c>
      <c r="K531">
        <v>4.22</v>
      </c>
      <c r="L531">
        <v>4.18</v>
      </c>
      <c r="M531">
        <v>4.2</v>
      </c>
      <c r="N531">
        <v>4.2</v>
      </c>
      <c r="O531">
        <v>3113200</v>
      </c>
      <c r="Q531" s="42">
        <f t="shared" si="30"/>
        <v>4.7808627466063394</v>
      </c>
      <c r="R531" s="42">
        <f t="shared" si="31"/>
        <v>4.7418432827078183</v>
      </c>
      <c r="S531" s="42">
        <f t="shared" si="32"/>
        <v>4.8198822105048604</v>
      </c>
    </row>
    <row r="532" spans="9:19">
      <c r="I532" s="23">
        <v>41821</v>
      </c>
      <c r="J532" t="s">
        <v>137</v>
      </c>
      <c r="K532" t="s">
        <v>137</v>
      </c>
      <c r="L532" t="s">
        <v>137</v>
      </c>
      <c r="M532" t="s">
        <v>137</v>
      </c>
      <c r="N532">
        <f>N531</f>
        <v>4.2</v>
      </c>
      <c r="O532" t="s">
        <v>137</v>
      </c>
      <c r="Q532" s="42">
        <f t="shared" si="30"/>
        <v>4.7808627466063394</v>
      </c>
      <c r="R532" s="42">
        <f t="shared" si="31"/>
        <v>4.7418432827078183</v>
      </c>
      <c r="S532" s="42">
        <f t="shared" si="32"/>
        <v>4.8198822105048604</v>
      </c>
    </row>
    <row r="533" spans="9:19">
      <c r="I533" s="23">
        <v>41822</v>
      </c>
      <c r="J533" t="s">
        <v>137</v>
      </c>
      <c r="K533" t="s">
        <v>137</v>
      </c>
      <c r="L533" t="s">
        <v>137</v>
      </c>
      <c r="M533" t="s">
        <v>137</v>
      </c>
      <c r="N533">
        <f t="shared" ref="N533:N541" si="33">N532</f>
        <v>4.2</v>
      </c>
      <c r="O533" t="s">
        <v>137</v>
      </c>
      <c r="Q533" s="42">
        <f t="shared" si="30"/>
        <v>4.7808627466063394</v>
      </c>
      <c r="R533" s="42">
        <f t="shared" si="31"/>
        <v>4.7418432827078183</v>
      </c>
      <c r="S533" s="42">
        <f t="shared" si="32"/>
        <v>4.8198822105048604</v>
      </c>
    </row>
    <row r="534" spans="9:19">
      <c r="I534" s="23">
        <v>41823</v>
      </c>
      <c r="J534" t="s">
        <v>137</v>
      </c>
      <c r="K534" t="s">
        <v>137</v>
      </c>
      <c r="L534" t="s">
        <v>137</v>
      </c>
      <c r="M534" t="s">
        <v>137</v>
      </c>
      <c r="N534">
        <f t="shared" si="33"/>
        <v>4.2</v>
      </c>
      <c r="O534" t="s">
        <v>137</v>
      </c>
      <c r="Q534" s="42">
        <f t="shared" si="30"/>
        <v>4.7808627466063394</v>
      </c>
      <c r="R534" s="42">
        <f t="shared" si="31"/>
        <v>4.7418432827078183</v>
      </c>
      <c r="S534" s="42">
        <f t="shared" si="32"/>
        <v>4.8198822105048604</v>
      </c>
    </row>
    <row r="535" spans="9:19">
      <c r="I535" s="23">
        <v>41824</v>
      </c>
      <c r="J535" t="s">
        <v>137</v>
      </c>
      <c r="K535" t="s">
        <v>137</v>
      </c>
      <c r="L535" t="s">
        <v>137</v>
      </c>
      <c r="M535" t="s">
        <v>137</v>
      </c>
      <c r="N535">
        <f t="shared" si="33"/>
        <v>4.2</v>
      </c>
      <c r="O535" t="s">
        <v>137</v>
      </c>
      <c r="Q535" s="42">
        <f t="shared" si="30"/>
        <v>4.7808627466063394</v>
      </c>
      <c r="R535" s="42">
        <f t="shared" si="31"/>
        <v>4.7418432827078183</v>
      </c>
      <c r="S535" s="42">
        <f t="shared" si="32"/>
        <v>4.8198822105048604</v>
      </c>
    </row>
    <row r="536" spans="9:19">
      <c r="I536" s="23">
        <v>41827</v>
      </c>
      <c r="J536" t="s">
        <v>137</v>
      </c>
      <c r="K536" t="s">
        <v>137</v>
      </c>
      <c r="L536" t="s">
        <v>137</v>
      </c>
      <c r="M536" t="s">
        <v>137</v>
      </c>
      <c r="N536">
        <f t="shared" si="33"/>
        <v>4.2</v>
      </c>
      <c r="O536" t="s">
        <v>137</v>
      </c>
      <c r="Q536" s="42">
        <f t="shared" si="30"/>
        <v>4.7808627466063394</v>
      </c>
      <c r="R536" s="42">
        <f t="shared" si="31"/>
        <v>4.7418432827078183</v>
      </c>
      <c r="S536" s="42">
        <f t="shared" si="32"/>
        <v>4.8198822105048604</v>
      </c>
    </row>
    <row r="537" spans="9:19">
      <c r="I537" s="23">
        <v>41828</v>
      </c>
      <c r="J537" t="s">
        <v>137</v>
      </c>
      <c r="K537" t="s">
        <v>137</v>
      </c>
      <c r="L537" t="s">
        <v>137</v>
      </c>
      <c r="M537" t="s">
        <v>137</v>
      </c>
      <c r="N537">
        <f t="shared" si="33"/>
        <v>4.2</v>
      </c>
      <c r="O537" t="s">
        <v>137</v>
      </c>
      <c r="Q537" s="42">
        <f t="shared" si="30"/>
        <v>4.7808627466063394</v>
      </c>
      <c r="R537" s="42">
        <f t="shared" si="31"/>
        <v>4.7418432827078183</v>
      </c>
      <c r="S537" s="42">
        <f t="shared" si="32"/>
        <v>4.8198822105048604</v>
      </c>
    </row>
    <row r="538" spans="9:19">
      <c r="I538" s="23">
        <v>41829</v>
      </c>
      <c r="J538" t="s">
        <v>137</v>
      </c>
      <c r="K538" t="s">
        <v>137</v>
      </c>
      <c r="L538" t="s">
        <v>137</v>
      </c>
      <c r="M538" t="s">
        <v>137</v>
      </c>
      <c r="N538">
        <f t="shared" si="33"/>
        <v>4.2</v>
      </c>
      <c r="O538" t="s">
        <v>137</v>
      </c>
      <c r="Q538" s="42">
        <f t="shared" si="30"/>
        <v>4.7808627466063394</v>
      </c>
      <c r="R538" s="42">
        <f t="shared" si="31"/>
        <v>4.7418432827078183</v>
      </c>
      <c r="S538" s="42">
        <f t="shared" si="32"/>
        <v>4.8198822105048604</v>
      </c>
    </row>
    <row r="539" spans="9:19">
      <c r="I539" s="23">
        <v>41830</v>
      </c>
      <c r="J539" t="s">
        <v>137</v>
      </c>
      <c r="K539" t="s">
        <v>137</v>
      </c>
      <c r="L539" t="s">
        <v>137</v>
      </c>
      <c r="M539" t="s">
        <v>137</v>
      </c>
      <c r="N539">
        <f t="shared" si="33"/>
        <v>4.2</v>
      </c>
      <c r="O539" t="s">
        <v>137</v>
      </c>
      <c r="Q539" s="42">
        <f t="shared" si="30"/>
        <v>4.7808627466063394</v>
      </c>
      <c r="R539" s="42">
        <f t="shared" si="31"/>
        <v>4.7418432827078183</v>
      </c>
      <c r="S539" s="42">
        <f t="shared" si="32"/>
        <v>4.8198822105048604</v>
      </c>
    </row>
    <row r="540" spans="9:19">
      <c r="I540" s="23">
        <v>41831</v>
      </c>
      <c r="J540" t="s">
        <v>137</v>
      </c>
      <c r="K540" t="s">
        <v>137</v>
      </c>
      <c r="L540" t="s">
        <v>137</v>
      </c>
      <c r="M540" t="s">
        <v>137</v>
      </c>
      <c r="N540">
        <f t="shared" si="33"/>
        <v>4.2</v>
      </c>
      <c r="O540" t="s">
        <v>137</v>
      </c>
      <c r="Q540" s="42">
        <f t="shared" si="30"/>
        <v>4.7808627466063394</v>
      </c>
      <c r="R540" s="42">
        <f t="shared" si="31"/>
        <v>4.7418432827078183</v>
      </c>
      <c r="S540" s="42">
        <f t="shared" si="32"/>
        <v>4.8198822105048604</v>
      </c>
    </row>
    <row r="541" spans="9:19">
      <c r="I541" s="23">
        <v>41834</v>
      </c>
      <c r="J541" t="s">
        <v>137</v>
      </c>
      <c r="K541" t="s">
        <v>137</v>
      </c>
      <c r="L541" t="s">
        <v>137</v>
      </c>
      <c r="M541" t="s">
        <v>137</v>
      </c>
      <c r="N541">
        <f t="shared" si="33"/>
        <v>4.2</v>
      </c>
      <c r="O541" t="s">
        <v>137</v>
      </c>
      <c r="Q541" s="42">
        <f t="shared" si="30"/>
        <v>4.7808627466063394</v>
      </c>
      <c r="R541" s="42">
        <f t="shared" si="31"/>
        <v>4.7418432827078183</v>
      </c>
      <c r="S541" s="42">
        <f t="shared" si="32"/>
        <v>4.8198822105048604</v>
      </c>
    </row>
    <row r="542" spans="9:19">
      <c r="I542" s="23">
        <v>41836</v>
      </c>
      <c r="J542">
        <v>4.24</v>
      </c>
      <c r="K542">
        <v>4.29</v>
      </c>
      <c r="L542">
        <v>4.24</v>
      </c>
      <c r="M542">
        <v>4.25</v>
      </c>
      <c r="N542">
        <v>4.25</v>
      </c>
      <c r="O542">
        <v>5868800</v>
      </c>
      <c r="Q542" s="42">
        <f t="shared" si="30"/>
        <v>4.7808627466063394</v>
      </c>
      <c r="R542" s="42">
        <f t="shared" si="31"/>
        <v>4.7418432827078183</v>
      </c>
      <c r="S542" s="42">
        <f t="shared" si="32"/>
        <v>4.8198822105048604</v>
      </c>
    </row>
    <row r="543" spans="9:19">
      <c r="I543" s="23">
        <v>41837</v>
      </c>
      <c r="J543" t="s">
        <v>137</v>
      </c>
      <c r="K543" t="s">
        <v>137</v>
      </c>
      <c r="L543" t="s">
        <v>137</v>
      </c>
      <c r="M543" t="s">
        <v>137</v>
      </c>
      <c r="N543">
        <f>N542</f>
        <v>4.25</v>
      </c>
      <c r="O543" t="s">
        <v>137</v>
      </c>
      <c r="Q543" s="42">
        <f t="shared" si="30"/>
        <v>4.7808627466063394</v>
      </c>
      <c r="R543" s="42">
        <f t="shared" si="31"/>
        <v>4.7418432827078183</v>
      </c>
      <c r="S543" s="42">
        <f t="shared" si="32"/>
        <v>4.8198822105048604</v>
      </c>
    </row>
    <row r="544" spans="9:19">
      <c r="I544" s="23">
        <v>41838</v>
      </c>
      <c r="J544">
        <v>4.2300000000000004</v>
      </c>
      <c r="K544">
        <v>4.25</v>
      </c>
      <c r="L544">
        <v>4.1900000000000004</v>
      </c>
      <c r="M544">
        <v>4.2</v>
      </c>
      <c r="N544">
        <v>4.2</v>
      </c>
      <c r="O544">
        <v>2756800</v>
      </c>
      <c r="Q544" s="42">
        <f t="shared" si="30"/>
        <v>4.7808627466063394</v>
      </c>
      <c r="R544" s="42">
        <f t="shared" si="31"/>
        <v>4.7418432827078183</v>
      </c>
      <c r="S544" s="42">
        <f t="shared" si="32"/>
        <v>4.8198822105048604</v>
      </c>
    </row>
    <row r="545" spans="9:19">
      <c r="I545" s="23">
        <v>41841</v>
      </c>
      <c r="J545" t="s">
        <v>137</v>
      </c>
      <c r="K545" t="s">
        <v>137</v>
      </c>
      <c r="L545" t="s">
        <v>137</v>
      </c>
      <c r="M545" t="s">
        <v>137</v>
      </c>
      <c r="N545">
        <f>N544</f>
        <v>4.2</v>
      </c>
      <c r="O545" t="s">
        <v>137</v>
      </c>
      <c r="Q545" s="42">
        <f t="shared" si="30"/>
        <v>4.7808627466063394</v>
      </c>
      <c r="R545" s="42">
        <f t="shared" si="31"/>
        <v>4.7418432827078183</v>
      </c>
      <c r="S545" s="42">
        <f t="shared" si="32"/>
        <v>4.8198822105048604</v>
      </c>
    </row>
    <row r="546" spans="9:19">
      <c r="I546" s="23">
        <v>41842</v>
      </c>
      <c r="J546">
        <v>4.2699999999999996</v>
      </c>
      <c r="K546">
        <v>4.3</v>
      </c>
      <c r="L546">
        <v>4.22</v>
      </c>
      <c r="M546">
        <v>4.3</v>
      </c>
      <c r="N546">
        <v>4.3</v>
      </c>
      <c r="O546">
        <v>3101000</v>
      </c>
      <c r="Q546" s="42">
        <f t="shared" si="30"/>
        <v>4.7808627466063394</v>
      </c>
      <c r="R546" s="42">
        <f t="shared" si="31"/>
        <v>4.7418432827078183</v>
      </c>
      <c r="S546" s="42">
        <f t="shared" si="32"/>
        <v>4.8198822105048604</v>
      </c>
    </row>
    <row r="547" spans="9:19">
      <c r="I547" s="23">
        <v>41843</v>
      </c>
      <c r="J547">
        <v>4.3</v>
      </c>
      <c r="K547">
        <v>4.3</v>
      </c>
      <c r="L547">
        <v>4.28</v>
      </c>
      <c r="M547">
        <v>4.29</v>
      </c>
      <c r="N547">
        <v>4.29</v>
      </c>
      <c r="O547">
        <v>1565700</v>
      </c>
      <c r="Q547" s="42">
        <f t="shared" si="30"/>
        <v>4.7808627466063394</v>
      </c>
      <c r="R547" s="42">
        <f t="shared" si="31"/>
        <v>4.7418432827078183</v>
      </c>
      <c r="S547" s="42">
        <f t="shared" si="32"/>
        <v>4.8198822105048604</v>
      </c>
    </row>
    <row r="548" spans="9:19">
      <c r="I548" s="23">
        <v>41844</v>
      </c>
      <c r="J548" t="s">
        <v>137</v>
      </c>
      <c r="K548" t="s">
        <v>137</v>
      </c>
      <c r="L548" t="s">
        <v>137</v>
      </c>
      <c r="M548" t="s">
        <v>137</v>
      </c>
      <c r="N548">
        <f>N547</f>
        <v>4.29</v>
      </c>
      <c r="O548" t="s">
        <v>137</v>
      </c>
      <c r="Q548" s="42">
        <f t="shared" si="30"/>
        <v>4.7808627466063394</v>
      </c>
      <c r="R548" s="42">
        <f t="shared" si="31"/>
        <v>4.7418432827078183</v>
      </c>
      <c r="S548" s="42">
        <f t="shared" si="32"/>
        <v>4.8198822105048604</v>
      </c>
    </row>
    <row r="549" spans="9:19">
      <c r="I549" s="23">
        <v>41845</v>
      </c>
      <c r="J549" t="s">
        <v>137</v>
      </c>
      <c r="K549" t="s">
        <v>137</v>
      </c>
      <c r="L549" t="s">
        <v>137</v>
      </c>
      <c r="M549" t="s">
        <v>137</v>
      </c>
      <c r="N549">
        <f t="shared" ref="N549:N550" si="34">N548</f>
        <v>4.29</v>
      </c>
      <c r="O549" t="s">
        <v>137</v>
      </c>
      <c r="Q549" s="42">
        <f t="shared" si="30"/>
        <v>4.7808627466063394</v>
      </c>
      <c r="R549" s="42">
        <f t="shared" si="31"/>
        <v>4.7418432827078183</v>
      </c>
      <c r="S549" s="42">
        <f t="shared" si="32"/>
        <v>4.8198822105048604</v>
      </c>
    </row>
    <row r="550" spans="9:19">
      <c r="I550" s="23">
        <v>41850</v>
      </c>
      <c r="J550" t="s">
        <v>137</v>
      </c>
      <c r="K550" t="s">
        <v>137</v>
      </c>
      <c r="L550" t="s">
        <v>137</v>
      </c>
      <c r="M550" t="s">
        <v>137</v>
      </c>
      <c r="N550">
        <f t="shared" si="34"/>
        <v>4.29</v>
      </c>
      <c r="O550" t="s">
        <v>137</v>
      </c>
      <c r="Q550" s="42">
        <f t="shared" si="30"/>
        <v>4.7808627466063394</v>
      </c>
      <c r="R550" s="42">
        <f t="shared" si="31"/>
        <v>4.7418432827078183</v>
      </c>
      <c r="S550" s="42">
        <f t="shared" si="32"/>
        <v>4.8198822105048604</v>
      </c>
    </row>
    <row r="551" spans="9:19">
      <c r="I551" s="23">
        <v>41851</v>
      </c>
      <c r="J551">
        <v>4.3499999999999996</v>
      </c>
      <c r="K551">
        <v>4.4000000000000004</v>
      </c>
      <c r="L551">
        <v>4.32</v>
      </c>
      <c r="M551">
        <v>4.4000000000000004</v>
      </c>
      <c r="N551">
        <v>4.4000000000000004</v>
      </c>
      <c r="O551">
        <v>5559000</v>
      </c>
      <c r="Q551" s="42">
        <f t="shared" si="30"/>
        <v>4.7808627466063394</v>
      </c>
      <c r="R551" s="42">
        <f t="shared" si="31"/>
        <v>4.7418432827078183</v>
      </c>
      <c r="S551" s="42">
        <f t="shared" si="32"/>
        <v>4.8198822105048604</v>
      </c>
    </row>
    <row r="552" spans="9:19">
      <c r="I552" s="23">
        <v>41852</v>
      </c>
      <c r="J552">
        <v>4.37</v>
      </c>
      <c r="K552">
        <v>4.37</v>
      </c>
      <c r="L552">
        <v>4.26</v>
      </c>
      <c r="M552">
        <v>4.2699999999999996</v>
      </c>
      <c r="N552">
        <v>4.2699999999999996</v>
      </c>
      <c r="O552">
        <v>4966300</v>
      </c>
      <c r="Q552" s="42">
        <f t="shared" si="30"/>
        <v>4.7808627466063394</v>
      </c>
      <c r="R552" s="42">
        <f t="shared" si="31"/>
        <v>4.7418432827078183</v>
      </c>
      <c r="S552" s="42">
        <f t="shared" si="32"/>
        <v>4.8198822105048604</v>
      </c>
    </row>
    <row r="553" spans="9:19">
      <c r="I553" s="23">
        <v>41855</v>
      </c>
      <c r="J553" t="s">
        <v>137</v>
      </c>
      <c r="K553" t="s">
        <v>137</v>
      </c>
      <c r="L553" t="s">
        <v>137</v>
      </c>
      <c r="M553" t="s">
        <v>137</v>
      </c>
      <c r="N553">
        <f>N552</f>
        <v>4.2699999999999996</v>
      </c>
      <c r="O553" t="s">
        <v>137</v>
      </c>
      <c r="Q553" s="42">
        <f t="shared" si="30"/>
        <v>4.7808627466063394</v>
      </c>
      <c r="R553" s="42">
        <f t="shared" si="31"/>
        <v>4.7418432827078183</v>
      </c>
      <c r="S553" s="42">
        <f t="shared" si="32"/>
        <v>4.8198822105048604</v>
      </c>
    </row>
    <row r="554" spans="9:19">
      <c r="I554" s="23">
        <v>41856</v>
      </c>
      <c r="J554" t="s">
        <v>137</v>
      </c>
      <c r="K554" t="s">
        <v>137</v>
      </c>
      <c r="L554" t="s">
        <v>137</v>
      </c>
      <c r="M554" t="s">
        <v>137</v>
      </c>
      <c r="N554">
        <f t="shared" ref="N554:N555" si="35">N553</f>
        <v>4.2699999999999996</v>
      </c>
      <c r="O554" t="s">
        <v>137</v>
      </c>
      <c r="Q554" s="42">
        <f t="shared" si="30"/>
        <v>4.7808627466063394</v>
      </c>
      <c r="R554" s="42">
        <f t="shared" si="31"/>
        <v>4.7418432827078183</v>
      </c>
      <c r="S554" s="42">
        <f t="shared" si="32"/>
        <v>4.8198822105048604</v>
      </c>
    </row>
    <row r="555" spans="9:19">
      <c r="I555" s="23">
        <v>41857</v>
      </c>
      <c r="J555" t="s">
        <v>137</v>
      </c>
      <c r="K555" t="s">
        <v>137</v>
      </c>
      <c r="L555" t="s">
        <v>137</v>
      </c>
      <c r="M555" t="s">
        <v>137</v>
      </c>
      <c r="N555">
        <f t="shared" si="35"/>
        <v>4.2699999999999996</v>
      </c>
      <c r="O555" t="s">
        <v>137</v>
      </c>
      <c r="Q555" s="42">
        <f t="shared" si="30"/>
        <v>4.7808627466063394</v>
      </c>
      <c r="R555" s="42">
        <f t="shared" si="31"/>
        <v>4.7418432827078183</v>
      </c>
      <c r="S555" s="42">
        <f t="shared" si="32"/>
        <v>4.8198822105048604</v>
      </c>
    </row>
    <row r="556" spans="9:19">
      <c r="I556" s="23">
        <v>41858</v>
      </c>
      <c r="J556">
        <v>4.28</v>
      </c>
      <c r="K556">
        <v>4.33</v>
      </c>
      <c r="L556">
        <v>4.26</v>
      </c>
      <c r="M556">
        <v>4.33</v>
      </c>
      <c r="N556">
        <v>4.33</v>
      </c>
      <c r="O556">
        <v>3231200</v>
      </c>
      <c r="Q556" s="42">
        <f t="shared" si="30"/>
        <v>4.7808627466063394</v>
      </c>
      <c r="R556" s="42">
        <f t="shared" si="31"/>
        <v>4.7418432827078183</v>
      </c>
      <c r="S556" s="42">
        <f t="shared" si="32"/>
        <v>4.8198822105048604</v>
      </c>
    </row>
    <row r="557" spans="9:19">
      <c r="I557" s="23">
        <v>41859</v>
      </c>
      <c r="J557">
        <v>4.3499999999999996</v>
      </c>
      <c r="K557">
        <v>4.3499999999999996</v>
      </c>
      <c r="L557">
        <v>4.2699999999999996</v>
      </c>
      <c r="M557">
        <v>4.29</v>
      </c>
      <c r="N557">
        <v>4.29</v>
      </c>
      <c r="O557">
        <v>1514600</v>
      </c>
      <c r="Q557" s="42">
        <f t="shared" si="30"/>
        <v>4.7808627466063394</v>
      </c>
      <c r="R557" s="42">
        <f t="shared" si="31"/>
        <v>4.7418432827078183</v>
      </c>
      <c r="S557" s="42">
        <f t="shared" si="32"/>
        <v>4.8198822105048604</v>
      </c>
    </row>
    <row r="558" spans="9:19">
      <c r="I558" s="23">
        <v>41862</v>
      </c>
      <c r="J558">
        <v>4.29</v>
      </c>
      <c r="K558">
        <v>4.32</v>
      </c>
      <c r="L558">
        <v>4.2699999999999996</v>
      </c>
      <c r="M558">
        <v>4.3099999999999996</v>
      </c>
      <c r="N558">
        <v>4.3099999999999996</v>
      </c>
      <c r="O558">
        <v>1538600</v>
      </c>
      <c r="Q558" s="42">
        <f t="shared" si="30"/>
        <v>4.7808627466063394</v>
      </c>
      <c r="R558" s="42">
        <f t="shared" si="31"/>
        <v>4.7418432827078183</v>
      </c>
      <c r="S558" s="42">
        <f t="shared" si="32"/>
        <v>4.8198822105048604</v>
      </c>
    </row>
    <row r="559" spans="9:19">
      <c r="I559" s="23">
        <v>41863</v>
      </c>
      <c r="J559">
        <v>4.28</v>
      </c>
      <c r="K559">
        <v>4.3</v>
      </c>
      <c r="L559">
        <v>4.2699999999999996</v>
      </c>
      <c r="M559">
        <v>4.3</v>
      </c>
      <c r="N559">
        <v>4.3</v>
      </c>
      <c r="O559">
        <v>1004900</v>
      </c>
      <c r="Q559" s="42">
        <f t="shared" si="30"/>
        <v>4.7808627466063394</v>
      </c>
      <c r="R559" s="42">
        <f t="shared" si="31"/>
        <v>4.7418432827078183</v>
      </c>
      <c r="S559" s="42">
        <f t="shared" si="32"/>
        <v>4.8198822105048604</v>
      </c>
    </row>
    <row r="560" spans="9:19">
      <c r="I560" s="23">
        <v>41864</v>
      </c>
      <c r="J560" t="s">
        <v>137</v>
      </c>
      <c r="K560" t="s">
        <v>137</v>
      </c>
      <c r="L560" t="s">
        <v>137</v>
      </c>
      <c r="M560" t="s">
        <v>137</v>
      </c>
      <c r="N560">
        <f>N559</f>
        <v>4.3</v>
      </c>
      <c r="O560" t="s">
        <v>137</v>
      </c>
      <c r="Q560" s="42">
        <f t="shared" si="30"/>
        <v>4.7808627466063394</v>
      </c>
      <c r="R560" s="42">
        <f t="shared" si="31"/>
        <v>4.7418432827078183</v>
      </c>
      <c r="S560" s="42">
        <f t="shared" si="32"/>
        <v>4.8198822105048604</v>
      </c>
    </row>
    <row r="561" spans="9:19">
      <c r="I561" s="23">
        <v>41865</v>
      </c>
      <c r="J561" t="s">
        <v>137</v>
      </c>
      <c r="K561" t="s">
        <v>137</v>
      </c>
      <c r="L561" t="s">
        <v>137</v>
      </c>
      <c r="M561" t="s">
        <v>137</v>
      </c>
      <c r="N561">
        <f t="shared" ref="N561:N564" si="36">N560</f>
        <v>4.3</v>
      </c>
      <c r="O561" t="s">
        <v>137</v>
      </c>
      <c r="Q561" s="42">
        <f t="shared" si="30"/>
        <v>4.7808627466063394</v>
      </c>
      <c r="R561" s="42">
        <f t="shared" si="31"/>
        <v>4.7418432827078183</v>
      </c>
      <c r="S561" s="42">
        <f t="shared" si="32"/>
        <v>4.8198822105048604</v>
      </c>
    </row>
    <row r="562" spans="9:19">
      <c r="I562" s="23">
        <v>41866</v>
      </c>
      <c r="J562" t="s">
        <v>137</v>
      </c>
      <c r="K562" t="s">
        <v>137</v>
      </c>
      <c r="L562" t="s">
        <v>137</v>
      </c>
      <c r="M562" t="s">
        <v>137</v>
      </c>
      <c r="N562">
        <f t="shared" si="36"/>
        <v>4.3</v>
      </c>
      <c r="O562" t="s">
        <v>137</v>
      </c>
      <c r="Q562" s="42">
        <f t="shared" si="30"/>
        <v>4.7808627466063394</v>
      </c>
      <c r="R562" s="42">
        <f t="shared" si="31"/>
        <v>4.7418432827078183</v>
      </c>
      <c r="S562" s="42">
        <f t="shared" si="32"/>
        <v>4.8198822105048604</v>
      </c>
    </row>
    <row r="563" spans="9:19">
      <c r="I563" s="23">
        <v>41869</v>
      </c>
      <c r="J563" t="s">
        <v>137</v>
      </c>
      <c r="K563" t="s">
        <v>137</v>
      </c>
      <c r="L563" t="s">
        <v>137</v>
      </c>
      <c r="M563" t="s">
        <v>137</v>
      </c>
      <c r="N563">
        <f t="shared" si="36"/>
        <v>4.3</v>
      </c>
      <c r="O563" t="s">
        <v>137</v>
      </c>
      <c r="Q563" s="42">
        <f t="shared" si="30"/>
        <v>4.7808627466063394</v>
      </c>
      <c r="R563" s="42">
        <f t="shared" si="31"/>
        <v>4.7418432827078183</v>
      </c>
      <c r="S563" s="42">
        <f t="shared" si="32"/>
        <v>4.8198822105048604</v>
      </c>
    </row>
    <row r="564" spans="9:19">
      <c r="I564" s="23">
        <v>41870</v>
      </c>
      <c r="J564" t="s">
        <v>137</v>
      </c>
      <c r="K564" t="s">
        <v>137</v>
      </c>
      <c r="L564" t="s">
        <v>137</v>
      </c>
      <c r="M564" t="s">
        <v>137</v>
      </c>
      <c r="N564">
        <f t="shared" si="36"/>
        <v>4.3</v>
      </c>
      <c r="O564" t="s">
        <v>137</v>
      </c>
      <c r="Q564" s="42">
        <f t="shared" si="30"/>
        <v>4.7808627466063394</v>
      </c>
      <c r="R564" s="42">
        <f t="shared" si="31"/>
        <v>4.7418432827078183</v>
      </c>
      <c r="S564" s="42">
        <f t="shared" si="32"/>
        <v>4.8198822105048604</v>
      </c>
    </row>
    <row r="565" spans="9:19">
      <c r="I565" s="23">
        <v>41871</v>
      </c>
      <c r="J565">
        <v>4.4000000000000004</v>
      </c>
      <c r="K565">
        <v>4.45</v>
      </c>
      <c r="L565">
        <v>4.38</v>
      </c>
      <c r="M565">
        <v>4.45</v>
      </c>
      <c r="N565">
        <v>4.45</v>
      </c>
      <c r="O565">
        <v>3636200</v>
      </c>
      <c r="Q565" s="42">
        <f t="shared" si="30"/>
        <v>4.7808627466063394</v>
      </c>
      <c r="R565" s="42">
        <f t="shared" si="31"/>
        <v>4.7418432827078183</v>
      </c>
      <c r="S565" s="42">
        <f t="shared" si="32"/>
        <v>4.8198822105048604</v>
      </c>
    </row>
    <row r="566" spans="9:19">
      <c r="I566" s="23">
        <v>41872</v>
      </c>
      <c r="J566" t="s">
        <v>137</v>
      </c>
      <c r="K566" t="s">
        <v>137</v>
      </c>
      <c r="L566" t="s">
        <v>137</v>
      </c>
      <c r="M566" t="s">
        <v>137</v>
      </c>
      <c r="N566">
        <f t="shared" ref="N566:N569" si="37">N565</f>
        <v>4.45</v>
      </c>
      <c r="O566" t="s">
        <v>137</v>
      </c>
      <c r="Q566" s="42">
        <f t="shared" si="30"/>
        <v>4.7808627466063394</v>
      </c>
      <c r="R566" s="42">
        <f t="shared" si="31"/>
        <v>4.7418432827078183</v>
      </c>
      <c r="S566" s="42">
        <f t="shared" si="32"/>
        <v>4.8198822105048604</v>
      </c>
    </row>
    <row r="567" spans="9:19">
      <c r="I567" s="23">
        <v>41873</v>
      </c>
      <c r="J567" t="s">
        <v>137</v>
      </c>
      <c r="K567" t="s">
        <v>137</v>
      </c>
      <c r="L567" t="s">
        <v>137</v>
      </c>
      <c r="M567" t="s">
        <v>137</v>
      </c>
      <c r="N567">
        <f t="shared" si="37"/>
        <v>4.45</v>
      </c>
      <c r="O567" t="s">
        <v>137</v>
      </c>
      <c r="Q567" s="42">
        <f t="shared" si="30"/>
        <v>4.7808627466063394</v>
      </c>
      <c r="R567" s="42">
        <f t="shared" si="31"/>
        <v>4.7418432827078183</v>
      </c>
      <c r="S567" s="42">
        <f t="shared" si="32"/>
        <v>4.8198822105048604</v>
      </c>
    </row>
    <row r="568" spans="9:19">
      <c r="I568" s="23">
        <v>41876</v>
      </c>
      <c r="J568" t="s">
        <v>137</v>
      </c>
      <c r="K568" t="s">
        <v>137</v>
      </c>
      <c r="L568" t="s">
        <v>137</v>
      </c>
      <c r="M568" t="s">
        <v>137</v>
      </c>
      <c r="N568">
        <f t="shared" si="37"/>
        <v>4.45</v>
      </c>
      <c r="O568" t="s">
        <v>137</v>
      </c>
      <c r="Q568" s="42">
        <f t="shared" si="30"/>
        <v>4.7808627466063394</v>
      </c>
      <c r="R568" s="42">
        <f t="shared" si="31"/>
        <v>4.7418432827078183</v>
      </c>
      <c r="S568" s="42">
        <f t="shared" si="32"/>
        <v>4.8198822105048604</v>
      </c>
    </row>
    <row r="569" spans="9:19">
      <c r="I569" s="23">
        <v>41877</v>
      </c>
      <c r="J569" t="s">
        <v>137</v>
      </c>
      <c r="K569" t="s">
        <v>137</v>
      </c>
      <c r="L569" t="s">
        <v>137</v>
      </c>
      <c r="M569" t="s">
        <v>137</v>
      </c>
      <c r="N569">
        <f t="shared" si="37"/>
        <v>4.45</v>
      </c>
      <c r="O569" t="s">
        <v>137</v>
      </c>
      <c r="Q569" s="42">
        <f t="shared" si="30"/>
        <v>4.7808627466063394</v>
      </c>
      <c r="R569" s="42">
        <f t="shared" si="31"/>
        <v>4.7418432827078183</v>
      </c>
      <c r="S569" s="42">
        <f t="shared" si="32"/>
        <v>4.8198822105048604</v>
      </c>
    </row>
    <row r="570" spans="9:19">
      <c r="I570" s="23">
        <v>41878</v>
      </c>
      <c r="J570">
        <v>4.45</v>
      </c>
      <c r="K570">
        <v>4.68</v>
      </c>
      <c r="L570">
        <v>4.43</v>
      </c>
      <c r="M570">
        <v>4.67</v>
      </c>
      <c r="N570">
        <v>4.67</v>
      </c>
      <c r="O570">
        <v>5980600</v>
      </c>
      <c r="Q570" s="42">
        <f t="shared" si="30"/>
        <v>4.7808627466063394</v>
      </c>
      <c r="R570" s="42">
        <f t="shared" si="31"/>
        <v>4.7418432827078183</v>
      </c>
      <c r="S570" s="42">
        <f t="shared" si="32"/>
        <v>4.8198822105048604</v>
      </c>
    </row>
    <row r="571" spans="9:19">
      <c r="I571" s="23">
        <v>41879</v>
      </c>
      <c r="J571" t="s">
        <v>137</v>
      </c>
      <c r="K571" t="s">
        <v>137</v>
      </c>
      <c r="L571" t="s">
        <v>137</v>
      </c>
      <c r="M571" t="s">
        <v>137</v>
      </c>
      <c r="N571">
        <f>N570</f>
        <v>4.67</v>
      </c>
      <c r="O571" t="s">
        <v>137</v>
      </c>
      <c r="Q571" s="42">
        <f t="shared" si="30"/>
        <v>4.7808627466063394</v>
      </c>
      <c r="R571" s="42">
        <f t="shared" si="31"/>
        <v>4.7418432827078183</v>
      </c>
      <c r="S571" s="42">
        <f t="shared" si="32"/>
        <v>4.8198822105048604</v>
      </c>
    </row>
    <row r="572" spans="9:19">
      <c r="I572" s="23">
        <v>41880</v>
      </c>
      <c r="J572">
        <v>4.5999999999999996</v>
      </c>
      <c r="K572">
        <v>4.63</v>
      </c>
      <c r="L572">
        <v>4.5</v>
      </c>
      <c r="M572">
        <v>4.51</v>
      </c>
      <c r="N572">
        <v>4.51</v>
      </c>
      <c r="O572">
        <v>5339700</v>
      </c>
      <c r="Q572" s="42">
        <f t="shared" si="30"/>
        <v>4.7808627466063394</v>
      </c>
      <c r="R572" s="42">
        <f t="shared" si="31"/>
        <v>4.7418432827078183</v>
      </c>
      <c r="S572" s="42">
        <f t="shared" si="32"/>
        <v>4.8198822105048604</v>
      </c>
    </row>
    <row r="573" spans="9:19">
      <c r="I573" s="23">
        <v>41884</v>
      </c>
      <c r="J573" t="s">
        <v>137</v>
      </c>
      <c r="K573" t="s">
        <v>137</v>
      </c>
      <c r="L573" t="s">
        <v>137</v>
      </c>
      <c r="M573" t="s">
        <v>137</v>
      </c>
      <c r="N573">
        <f t="shared" ref="N573:N576" si="38">N572</f>
        <v>4.51</v>
      </c>
      <c r="O573" t="s">
        <v>137</v>
      </c>
      <c r="Q573" s="42">
        <f t="shared" si="30"/>
        <v>4.7808627466063394</v>
      </c>
      <c r="R573" s="42">
        <f t="shared" si="31"/>
        <v>4.7418432827078183</v>
      </c>
      <c r="S573" s="42">
        <f t="shared" si="32"/>
        <v>4.8198822105048604</v>
      </c>
    </row>
    <row r="574" spans="9:19">
      <c r="I574" s="23">
        <v>41885</v>
      </c>
      <c r="J574" t="s">
        <v>137</v>
      </c>
      <c r="K574" t="s">
        <v>137</v>
      </c>
      <c r="L574" t="s">
        <v>137</v>
      </c>
      <c r="M574" t="s">
        <v>137</v>
      </c>
      <c r="N574">
        <f t="shared" si="38"/>
        <v>4.51</v>
      </c>
      <c r="O574" t="s">
        <v>137</v>
      </c>
      <c r="Q574" s="42">
        <f t="shared" si="30"/>
        <v>4.7808627466063394</v>
      </c>
      <c r="R574" s="42">
        <f t="shared" si="31"/>
        <v>4.7418432827078183</v>
      </c>
      <c r="S574" s="42">
        <f t="shared" si="32"/>
        <v>4.8198822105048604</v>
      </c>
    </row>
    <row r="575" spans="9:19">
      <c r="I575" s="23">
        <v>41886</v>
      </c>
      <c r="J575" t="s">
        <v>137</v>
      </c>
      <c r="K575" t="s">
        <v>137</v>
      </c>
      <c r="L575" t="s">
        <v>137</v>
      </c>
      <c r="M575" t="s">
        <v>137</v>
      </c>
      <c r="N575">
        <f t="shared" si="38"/>
        <v>4.51</v>
      </c>
      <c r="O575" t="s">
        <v>137</v>
      </c>
      <c r="Q575" s="42">
        <f t="shared" si="30"/>
        <v>4.7808627466063394</v>
      </c>
      <c r="R575" s="42">
        <f t="shared" si="31"/>
        <v>4.7418432827078183</v>
      </c>
      <c r="S575" s="42">
        <f t="shared" si="32"/>
        <v>4.8198822105048604</v>
      </c>
    </row>
    <row r="576" spans="9:19">
      <c r="I576" s="23">
        <v>41887</v>
      </c>
      <c r="J576" t="s">
        <v>137</v>
      </c>
      <c r="K576" t="s">
        <v>137</v>
      </c>
      <c r="L576" t="s">
        <v>137</v>
      </c>
      <c r="M576" t="s">
        <v>137</v>
      </c>
      <c r="N576">
        <f t="shared" si="38"/>
        <v>4.51</v>
      </c>
      <c r="O576" t="s">
        <v>137</v>
      </c>
      <c r="Q576" s="42">
        <f t="shared" si="30"/>
        <v>4.7808627466063394</v>
      </c>
      <c r="R576" s="42">
        <f t="shared" si="31"/>
        <v>4.7418432827078183</v>
      </c>
      <c r="S576" s="42">
        <f t="shared" si="32"/>
        <v>4.8198822105048604</v>
      </c>
    </row>
    <row r="577" spans="9:19">
      <c r="I577" s="23">
        <v>41890</v>
      </c>
      <c r="J577">
        <v>4.32</v>
      </c>
      <c r="K577">
        <v>4.32</v>
      </c>
      <c r="L577">
        <v>4.26</v>
      </c>
      <c r="M577">
        <v>4.26</v>
      </c>
      <c r="N577">
        <v>4.26</v>
      </c>
      <c r="O577">
        <v>4755700</v>
      </c>
      <c r="Q577" s="42">
        <f t="shared" si="30"/>
        <v>4.7808627466063394</v>
      </c>
      <c r="R577" s="42">
        <f t="shared" si="31"/>
        <v>4.7418432827078183</v>
      </c>
      <c r="S577" s="42">
        <f t="shared" si="32"/>
        <v>4.8198822105048604</v>
      </c>
    </row>
    <row r="578" spans="9:19">
      <c r="I578" s="23">
        <v>41891</v>
      </c>
      <c r="J578" t="s">
        <v>137</v>
      </c>
      <c r="K578" t="s">
        <v>137</v>
      </c>
      <c r="L578" t="s">
        <v>137</v>
      </c>
      <c r="M578" t="s">
        <v>137</v>
      </c>
      <c r="N578">
        <f t="shared" ref="N578:N580" si="39">N577</f>
        <v>4.26</v>
      </c>
      <c r="O578" t="s">
        <v>137</v>
      </c>
      <c r="Q578" s="42">
        <f t="shared" si="30"/>
        <v>4.7808627466063394</v>
      </c>
      <c r="R578" s="42">
        <f t="shared" si="31"/>
        <v>4.7418432827078183</v>
      </c>
      <c r="S578" s="42">
        <f t="shared" si="32"/>
        <v>4.8198822105048604</v>
      </c>
    </row>
    <row r="579" spans="9:19">
      <c r="I579" s="23">
        <v>41892</v>
      </c>
      <c r="J579" t="s">
        <v>137</v>
      </c>
      <c r="K579" t="s">
        <v>137</v>
      </c>
      <c r="L579" t="s">
        <v>137</v>
      </c>
      <c r="M579" t="s">
        <v>137</v>
      </c>
      <c r="N579">
        <f t="shared" si="39"/>
        <v>4.26</v>
      </c>
      <c r="O579" t="s">
        <v>137</v>
      </c>
      <c r="Q579" s="42">
        <f t="shared" si="30"/>
        <v>4.7808627466063394</v>
      </c>
      <c r="R579" s="42">
        <f t="shared" si="31"/>
        <v>4.7418432827078183</v>
      </c>
      <c r="S579" s="42">
        <f t="shared" si="32"/>
        <v>4.8198822105048604</v>
      </c>
    </row>
    <row r="580" spans="9:19">
      <c r="I580" s="23">
        <v>41893</v>
      </c>
      <c r="J580" t="s">
        <v>137</v>
      </c>
      <c r="K580" t="s">
        <v>137</v>
      </c>
      <c r="L580" t="s">
        <v>137</v>
      </c>
      <c r="M580" t="s">
        <v>137</v>
      </c>
      <c r="N580">
        <f t="shared" si="39"/>
        <v>4.26</v>
      </c>
      <c r="O580" t="s">
        <v>137</v>
      </c>
      <c r="Q580" s="42">
        <f t="shared" si="30"/>
        <v>4.7808627466063394</v>
      </c>
      <c r="R580" s="42">
        <f t="shared" si="31"/>
        <v>4.7418432827078183</v>
      </c>
      <c r="S580" s="42">
        <f t="shared" si="32"/>
        <v>4.8198822105048604</v>
      </c>
    </row>
    <row r="581" spans="9:19">
      <c r="I581" s="23">
        <v>41894</v>
      </c>
      <c r="J581">
        <v>4.37</v>
      </c>
      <c r="K581">
        <v>4.5199999999999996</v>
      </c>
      <c r="L581">
        <v>4.37</v>
      </c>
      <c r="M581">
        <v>4.3899999999999997</v>
      </c>
      <c r="N581">
        <v>4.3899999999999997</v>
      </c>
      <c r="O581">
        <v>4924200</v>
      </c>
      <c r="Q581" s="42">
        <f t="shared" si="30"/>
        <v>4.7808627466063394</v>
      </c>
      <c r="R581" s="42">
        <f t="shared" si="31"/>
        <v>4.7418432827078183</v>
      </c>
      <c r="S581" s="42">
        <f t="shared" si="32"/>
        <v>4.8198822105048604</v>
      </c>
    </row>
    <row r="582" spans="9:19">
      <c r="I582" s="23">
        <v>41897</v>
      </c>
      <c r="J582">
        <v>4.3899999999999997</v>
      </c>
      <c r="K582">
        <v>4.3899999999999997</v>
      </c>
      <c r="L582">
        <v>4.32</v>
      </c>
      <c r="M582">
        <v>4.3499999999999996</v>
      </c>
      <c r="N582">
        <v>4.3499999999999996</v>
      </c>
      <c r="O582">
        <v>4097200</v>
      </c>
      <c r="Q582" s="42">
        <f t="shared" si="30"/>
        <v>4.7808627466063394</v>
      </c>
      <c r="R582" s="42">
        <f t="shared" si="31"/>
        <v>4.7418432827078183</v>
      </c>
      <c r="S582" s="42">
        <f t="shared" si="32"/>
        <v>4.8198822105048604</v>
      </c>
    </row>
    <row r="583" spans="9:19">
      <c r="I583" s="23">
        <v>41899</v>
      </c>
      <c r="J583">
        <v>4.3499999999999996</v>
      </c>
      <c r="K583">
        <v>4.3499999999999996</v>
      </c>
      <c r="L583">
        <v>4.3499999999999996</v>
      </c>
      <c r="M583">
        <v>4.3499999999999996</v>
      </c>
      <c r="N583">
        <v>4.3499999999999996</v>
      </c>
      <c r="O583">
        <v>0</v>
      </c>
      <c r="Q583" s="42">
        <f t="shared" si="30"/>
        <v>4.7808627466063394</v>
      </c>
      <c r="R583" s="42">
        <f t="shared" si="31"/>
        <v>4.7418432827078183</v>
      </c>
      <c r="S583" s="42">
        <f t="shared" si="32"/>
        <v>4.8198822105048604</v>
      </c>
    </row>
    <row r="584" spans="9:19">
      <c r="I584" s="23">
        <v>41900</v>
      </c>
      <c r="J584" t="s">
        <v>137</v>
      </c>
      <c r="K584" t="s">
        <v>137</v>
      </c>
      <c r="L584" t="s">
        <v>137</v>
      </c>
      <c r="M584" t="s">
        <v>137</v>
      </c>
      <c r="N584">
        <f t="shared" ref="N584:N588" si="40">N583</f>
        <v>4.3499999999999996</v>
      </c>
      <c r="O584" t="s">
        <v>137</v>
      </c>
      <c r="Q584" s="42">
        <f t="shared" si="30"/>
        <v>4.7808627466063394</v>
      </c>
      <c r="R584" s="42">
        <f t="shared" si="31"/>
        <v>4.7418432827078183</v>
      </c>
      <c r="S584" s="42">
        <f t="shared" si="32"/>
        <v>4.8198822105048604</v>
      </c>
    </row>
    <row r="585" spans="9:19">
      <c r="I585" s="23">
        <v>41901</v>
      </c>
      <c r="J585" t="s">
        <v>137</v>
      </c>
      <c r="K585" t="s">
        <v>137</v>
      </c>
      <c r="L585" t="s">
        <v>137</v>
      </c>
      <c r="M585" t="s">
        <v>137</v>
      </c>
      <c r="N585">
        <f t="shared" si="40"/>
        <v>4.3499999999999996</v>
      </c>
      <c r="O585" t="s">
        <v>137</v>
      </c>
      <c r="Q585" s="42">
        <f t="shared" ref="Q585:Q648" si="41">Q584</f>
        <v>4.7808627466063394</v>
      </c>
      <c r="R585" s="42">
        <f t="shared" ref="R585:R648" si="42">R584</f>
        <v>4.7418432827078183</v>
      </c>
      <c r="S585" s="42">
        <f t="shared" ref="S585:S648" si="43">S584</f>
        <v>4.8198822105048604</v>
      </c>
    </row>
    <row r="586" spans="9:19">
      <c r="I586" s="23">
        <v>41904</v>
      </c>
      <c r="J586" t="s">
        <v>137</v>
      </c>
      <c r="K586" t="s">
        <v>137</v>
      </c>
      <c r="L586" t="s">
        <v>137</v>
      </c>
      <c r="M586" t="s">
        <v>137</v>
      </c>
      <c r="N586">
        <f t="shared" si="40"/>
        <v>4.3499999999999996</v>
      </c>
      <c r="O586" t="s">
        <v>137</v>
      </c>
      <c r="Q586" s="42">
        <f t="shared" si="41"/>
        <v>4.7808627466063394</v>
      </c>
      <c r="R586" s="42">
        <f t="shared" si="42"/>
        <v>4.7418432827078183</v>
      </c>
      <c r="S586" s="42">
        <f t="shared" si="43"/>
        <v>4.8198822105048604</v>
      </c>
    </row>
    <row r="587" spans="9:19">
      <c r="I587" s="23">
        <v>41905</v>
      </c>
      <c r="J587" t="s">
        <v>137</v>
      </c>
      <c r="K587" t="s">
        <v>137</v>
      </c>
      <c r="L587" t="s">
        <v>137</v>
      </c>
      <c r="M587" t="s">
        <v>137</v>
      </c>
      <c r="N587">
        <f t="shared" si="40"/>
        <v>4.3499999999999996</v>
      </c>
      <c r="O587" t="s">
        <v>137</v>
      </c>
      <c r="Q587" s="42">
        <f t="shared" si="41"/>
        <v>4.7808627466063394</v>
      </c>
      <c r="R587" s="42">
        <f t="shared" si="42"/>
        <v>4.7418432827078183</v>
      </c>
      <c r="S587" s="42">
        <f t="shared" si="43"/>
        <v>4.8198822105048604</v>
      </c>
    </row>
    <row r="588" spans="9:19">
      <c r="I588" s="23">
        <v>41906</v>
      </c>
      <c r="J588" t="s">
        <v>137</v>
      </c>
      <c r="K588" t="s">
        <v>137</v>
      </c>
      <c r="L588" t="s">
        <v>137</v>
      </c>
      <c r="M588" t="s">
        <v>137</v>
      </c>
      <c r="N588">
        <f t="shared" si="40"/>
        <v>4.3499999999999996</v>
      </c>
      <c r="O588" t="s">
        <v>137</v>
      </c>
      <c r="Q588" s="42">
        <f t="shared" si="41"/>
        <v>4.7808627466063394</v>
      </c>
      <c r="R588" s="42">
        <f t="shared" si="42"/>
        <v>4.7418432827078183</v>
      </c>
      <c r="S588" s="42">
        <f t="shared" si="43"/>
        <v>4.8198822105048604</v>
      </c>
    </row>
    <row r="589" spans="9:19">
      <c r="I589" s="23">
        <v>41907</v>
      </c>
      <c r="J589">
        <v>4.16</v>
      </c>
      <c r="K589">
        <v>4.22</v>
      </c>
      <c r="L589">
        <v>4.16</v>
      </c>
      <c r="M589">
        <v>4.2</v>
      </c>
      <c r="N589">
        <v>4.2</v>
      </c>
      <c r="O589">
        <v>5322200</v>
      </c>
      <c r="Q589" s="42">
        <f t="shared" si="41"/>
        <v>4.7808627466063394</v>
      </c>
      <c r="R589" s="42">
        <f t="shared" si="42"/>
        <v>4.7418432827078183</v>
      </c>
      <c r="S589" s="42">
        <f t="shared" si="43"/>
        <v>4.8198822105048604</v>
      </c>
    </row>
    <row r="590" spans="9:19">
      <c r="I590" s="23">
        <v>41908</v>
      </c>
      <c r="J590" t="s">
        <v>137</v>
      </c>
      <c r="K590" t="s">
        <v>137</v>
      </c>
      <c r="L590" t="s">
        <v>137</v>
      </c>
      <c r="M590" t="s">
        <v>137</v>
      </c>
      <c r="N590">
        <f>N589</f>
        <v>4.2</v>
      </c>
      <c r="O590" t="s">
        <v>137</v>
      </c>
      <c r="Q590" s="42">
        <f t="shared" si="41"/>
        <v>4.7808627466063394</v>
      </c>
      <c r="R590" s="42">
        <f t="shared" si="42"/>
        <v>4.7418432827078183</v>
      </c>
      <c r="S590" s="42">
        <f t="shared" si="43"/>
        <v>4.8198822105048604</v>
      </c>
    </row>
    <row r="591" spans="9:19">
      <c r="I591" s="23">
        <v>41911</v>
      </c>
      <c r="J591">
        <v>4.16</v>
      </c>
      <c r="K591">
        <v>4.1900000000000004</v>
      </c>
      <c r="L591">
        <v>4.1500000000000004</v>
      </c>
      <c r="M591">
        <v>4.17</v>
      </c>
      <c r="N591">
        <v>4.17</v>
      </c>
      <c r="O591">
        <v>1653800</v>
      </c>
      <c r="Q591" s="42">
        <f t="shared" si="41"/>
        <v>4.7808627466063394</v>
      </c>
      <c r="R591" s="42">
        <f t="shared" si="42"/>
        <v>4.7418432827078183</v>
      </c>
      <c r="S591" s="42">
        <f t="shared" si="43"/>
        <v>4.8198822105048604</v>
      </c>
    </row>
    <row r="592" spans="9:19">
      <c r="I592" s="23">
        <v>41912</v>
      </c>
      <c r="J592">
        <v>4.17</v>
      </c>
      <c r="K592">
        <v>4.22</v>
      </c>
      <c r="L592">
        <v>4.13</v>
      </c>
      <c r="M592">
        <v>4.18</v>
      </c>
      <c r="N592">
        <v>4.18</v>
      </c>
      <c r="O592">
        <v>9200200</v>
      </c>
      <c r="Q592" s="42">
        <f t="shared" si="41"/>
        <v>4.7808627466063394</v>
      </c>
      <c r="R592" s="42">
        <f t="shared" si="42"/>
        <v>4.7418432827078183</v>
      </c>
      <c r="S592" s="42">
        <f t="shared" si="43"/>
        <v>4.8198822105048604</v>
      </c>
    </row>
    <row r="593" spans="9:19">
      <c r="I593" s="23">
        <v>41913</v>
      </c>
      <c r="J593" t="s">
        <v>137</v>
      </c>
      <c r="K593" t="s">
        <v>137</v>
      </c>
      <c r="L593" t="s">
        <v>137</v>
      </c>
      <c r="M593" t="s">
        <v>137</v>
      </c>
      <c r="N593">
        <f t="shared" ref="N593:N594" si="44">N592</f>
        <v>4.18</v>
      </c>
      <c r="O593" t="s">
        <v>137</v>
      </c>
      <c r="Q593" s="42">
        <f t="shared" si="41"/>
        <v>4.7808627466063394</v>
      </c>
      <c r="R593" s="42">
        <f t="shared" si="42"/>
        <v>4.7418432827078183</v>
      </c>
      <c r="S593" s="42">
        <f t="shared" si="43"/>
        <v>4.8198822105048604</v>
      </c>
    </row>
    <row r="594" spans="9:19">
      <c r="I594" s="23">
        <v>41914</v>
      </c>
      <c r="J594" t="s">
        <v>137</v>
      </c>
      <c r="K594" t="s">
        <v>137</v>
      </c>
      <c r="L594" t="s">
        <v>137</v>
      </c>
      <c r="M594" t="s">
        <v>137</v>
      </c>
      <c r="N594">
        <f t="shared" si="44"/>
        <v>4.18</v>
      </c>
      <c r="O594" t="s">
        <v>137</v>
      </c>
      <c r="Q594" s="42">
        <f t="shared" si="41"/>
        <v>4.7808627466063394</v>
      </c>
      <c r="R594" s="42">
        <f t="shared" si="42"/>
        <v>4.7418432827078183</v>
      </c>
      <c r="S594" s="42">
        <f t="shared" si="43"/>
        <v>4.8198822105048604</v>
      </c>
    </row>
    <row r="595" spans="9:19">
      <c r="I595" s="23">
        <v>41915</v>
      </c>
      <c r="J595">
        <v>4.16</v>
      </c>
      <c r="K595">
        <v>4.17</v>
      </c>
      <c r="L595">
        <v>4.1399999999999997</v>
      </c>
      <c r="M595">
        <v>4.1399999999999997</v>
      </c>
      <c r="N595">
        <v>4.1399999999999997</v>
      </c>
      <c r="O595">
        <v>1618900</v>
      </c>
      <c r="Q595" s="42">
        <f t="shared" si="41"/>
        <v>4.7808627466063394</v>
      </c>
      <c r="R595" s="42">
        <f t="shared" si="42"/>
        <v>4.7418432827078183</v>
      </c>
      <c r="S595" s="42">
        <f t="shared" si="43"/>
        <v>4.8198822105048604</v>
      </c>
    </row>
    <row r="596" spans="9:19">
      <c r="I596" s="23">
        <v>41919</v>
      </c>
      <c r="J596" t="s">
        <v>137</v>
      </c>
      <c r="K596" t="s">
        <v>137</v>
      </c>
      <c r="L596" t="s">
        <v>137</v>
      </c>
      <c r="M596" t="s">
        <v>137</v>
      </c>
      <c r="N596">
        <f t="shared" ref="N596:N603" si="45">N595</f>
        <v>4.1399999999999997</v>
      </c>
      <c r="O596" t="s">
        <v>137</v>
      </c>
      <c r="Q596" s="42">
        <f t="shared" si="41"/>
        <v>4.7808627466063394</v>
      </c>
      <c r="R596" s="42">
        <f t="shared" si="42"/>
        <v>4.7418432827078183</v>
      </c>
      <c r="S596" s="42">
        <f t="shared" si="43"/>
        <v>4.8198822105048604</v>
      </c>
    </row>
    <row r="597" spans="9:19">
      <c r="I597" s="23">
        <v>41920</v>
      </c>
      <c r="J597" t="s">
        <v>137</v>
      </c>
      <c r="K597" t="s">
        <v>137</v>
      </c>
      <c r="L597" t="s">
        <v>137</v>
      </c>
      <c r="M597" t="s">
        <v>137</v>
      </c>
      <c r="N597">
        <f t="shared" si="45"/>
        <v>4.1399999999999997</v>
      </c>
      <c r="O597" t="s">
        <v>137</v>
      </c>
      <c r="Q597" s="42">
        <f t="shared" si="41"/>
        <v>4.7808627466063394</v>
      </c>
      <c r="R597" s="42">
        <f t="shared" si="42"/>
        <v>4.7418432827078183</v>
      </c>
      <c r="S597" s="42">
        <f t="shared" si="43"/>
        <v>4.8198822105048604</v>
      </c>
    </row>
    <row r="598" spans="9:19">
      <c r="I598" s="23">
        <v>41921</v>
      </c>
      <c r="J598" t="s">
        <v>137</v>
      </c>
      <c r="K598" t="s">
        <v>137</v>
      </c>
      <c r="L598" t="s">
        <v>137</v>
      </c>
      <c r="M598" t="s">
        <v>137</v>
      </c>
      <c r="N598">
        <f t="shared" si="45"/>
        <v>4.1399999999999997</v>
      </c>
      <c r="O598" t="s">
        <v>137</v>
      </c>
      <c r="Q598" s="42">
        <f t="shared" si="41"/>
        <v>4.7808627466063394</v>
      </c>
      <c r="R598" s="42">
        <f t="shared" si="42"/>
        <v>4.7418432827078183</v>
      </c>
      <c r="S598" s="42">
        <f t="shared" si="43"/>
        <v>4.8198822105048604</v>
      </c>
    </row>
    <row r="599" spans="9:19">
      <c r="I599" s="23">
        <v>41922</v>
      </c>
      <c r="J599" t="s">
        <v>137</v>
      </c>
      <c r="K599" t="s">
        <v>137</v>
      </c>
      <c r="L599" t="s">
        <v>137</v>
      </c>
      <c r="M599" t="s">
        <v>137</v>
      </c>
      <c r="N599">
        <f t="shared" si="45"/>
        <v>4.1399999999999997</v>
      </c>
      <c r="O599" t="s">
        <v>137</v>
      </c>
      <c r="Q599" s="42">
        <f t="shared" si="41"/>
        <v>4.7808627466063394</v>
      </c>
      <c r="R599" s="42">
        <f t="shared" si="42"/>
        <v>4.7418432827078183</v>
      </c>
      <c r="S599" s="42">
        <f t="shared" si="43"/>
        <v>4.8198822105048604</v>
      </c>
    </row>
    <row r="600" spans="9:19">
      <c r="I600" s="23">
        <v>41925</v>
      </c>
      <c r="J600" t="s">
        <v>137</v>
      </c>
      <c r="K600" t="s">
        <v>137</v>
      </c>
      <c r="L600" t="s">
        <v>137</v>
      </c>
      <c r="M600" t="s">
        <v>137</v>
      </c>
      <c r="N600">
        <f t="shared" si="45"/>
        <v>4.1399999999999997</v>
      </c>
      <c r="O600" t="s">
        <v>137</v>
      </c>
      <c r="Q600" s="42">
        <f t="shared" si="41"/>
        <v>4.7808627466063394</v>
      </c>
      <c r="R600" s="42">
        <f t="shared" si="42"/>
        <v>4.7418432827078183</v>
      </c>
      <c r="S600" s="42">
        <f t="shared" si="43"/>
        <v>4.8198822105048604</v>
      </c>
    </row>
    <row r="601" spans="9:19">
      <c r="I601" s="23">
        <v>41926</v>
      </c>
      <c r="J601" t="s">
        <v>137</v>
      </c>
      <c r="K601" t="s">
        <v>137</v>
      </c>
      <c r="L601" t="s">
        <v>137</v>
      </c>
      <c r="M601" t="s">
        <v>137</v>
      </c>
      <c r="N601">
        <f t="shared" si="45"/>
        <v>4.1399999999999997</v>
      </c>
      <c r="O601" t="s">
        <v>137</v>
      </c>
      <c r="Q601" s="42">
        <f t="shared" si="41"/>
        <v>4.7808627466063394</v>
      </c>
      <c r="R601" s="42">
        <f t="shared" si="42"/>
        <v>4.7418432827078183</v>
      </c>
      <c r="S601" s="42">
        <f t="shared" si="43"/>
        <v>4.8198822105048604</v>
      </c>
    </row>
    <row r="602" spans="9:19">
      <c r="I602" s="23">
        <v>41927</v>
      </c>
      <c r="J602" t="s">
        <v>137</v>
      </c>
      <c r="K602" t="s">
        <v>137</v>
      </c>
      <c r="L602" t="s">
        <v>137</v>
      </c>
      <c r="M602" t="s">
        <v>137</v>
      </c>
      <c r="N602">
        <f t="shared" si="45"/>
        <v>4.1399999999999997</v>
      </c>
      <c r="O602" t="s">
        <v>137</v>
      </c>
      <c r="Q602" s="42">
        <f t="shared" si="41"/>
        <v>4.7808627466063394</v>
      </c>
      <c r="R602" s="42">
        <f t="shared" si="42"/>
        <v>4.7418432827078183</v>
      </c>
      <c r="S602" s="42">
        <f t="shared" si="43"/>
        <v>4.8198822105048604</v>
      </c>
    </row>
    <row r="603" spans="9:19">
      <c r="I603" s="23">
        <v>41928</v>
      </c>
      <c r="J603" t="s">
        <v>137</v>
      </c>
      <c r="K603" t="s">
        <v>137</v>
      </c>
      <c r="L603" t="s">
        <v>137</v>
      </c>
      <c r="M603" t="s">
        <v>137</v>
      </c>
      <c r="N603">
        <f t="shared" si="45"/>
        <v>4.1399999999999997</v>
      </c>
      <c r="O603" t="s">
        <v>137</v>
      </c>
      <c r="Q603" s="42">
        <f t="shared" si="41"/>
        <v>4.7808627466063394</v>
      </c>
      <c r="R603" s="42">
        <f t="shared" si="42"/>
        <v>4.7418432827078183</v>
      </c>
      <c r="S603" s="42">
        <f t="shared" si="43"/>
        <v>4.8198822105048604</v>
      </c>
    </row>
    <row r="604" spans="9:19">
      <c r="I604" s="23">
        <v>41929</v>
      </c>
      <c r="J604">
        <v>3.93</v>
      </c>
      <c r="K604">
        <v>4.01</v>
      </c>
      <c r="L604">
        <v>3.84</v>
      </c>
      <c r="M604">
        <v>3.98</v>
      </c>
      <c r="N604">
        <v>3.98</v>
      </c>
      <c r="O604">
        <v>5435800</v>
      </c>
      <c r="Q604" s="42">
        <f t="shared" si="41"/>
        <v>4.7808627466063394</v>
      </c>
      <c r="R604" s="42">
        <f t="shared" si="42"/>
        <v>4.7418432827078183</v>
      </c>
      <c r="S604" s="42">
        <f t="shared" si="43"/>
        <v>4.8198822105048604</v>
      </c>
    </row>
    <row r="605" spans="9:19">
      <c r="I605" s="23">
        <v>41932</v>
      </c>
      <c r="J605" t="s">
        <v>137</v>
      </c>
      <c r="K605" t="s">
        <v>137</v>
      </c>
      <c r="L605" t="s">
        <v>137</v>
      </c>
      <c r="M605" t="s">
        <v>137</v>
      </c>
      <c r="N605">
        <f t="shared" ref="N605:N606" si="46">N604</f>
        <v>3.98</v>
      </c>
      <c r="O605" t="s">
        <v>137</v>
      </c>
      <c r="Q605" s="42">
        <f t="shared" si="41"/>
        <v>4.7808627466063394</v>
      </c>
      <c r="R605" s="42">
        <f t="shared" si="42"/>
        <v>4.7418432827078183</v>
      </c>
      <c r="S605" s="42">
        <f t="shared" si="43"/>
        <v>4.8198822105048604</v>
      </c>
    </row>
    <row r="606" spans="9:19">
      <c r="I606" s="23">
        <v>41933</v>
      </c>
      <c r="J606" t="s">
        <v>137</v>
      </c>
      <c r="K606" t="s">
        <v>137</v>
      </c>
      <c r="L606" t="s">
        <v>137</v>
      </c>
      <c r="M606" t="s">
        <v>137</v>
      </c>
      <c r="N606">
        <f t="shared" si="46"/>
        <v>3.98</v>
      </c>
      <c r="O606" t="s">
        <v>137</v>
      </c>
      <c r="Q606" s="42">
        <f t="shared" si="41"/>
        <v>4.7808627466063394</v>
      </c>
      <c r="R606" s="42">
        <f t="shared" si="42"/>
        <v>4.7418432827078183</v>
      </c>
      <c r="S606" s="42">
        <f t="shared" si="43"/>
        <v>4.8198822105048604</v>
      </c>
    </row>
    <row r="607" spans="9:19">
      <c r="I607" s="23">
        <v>41934</v>
      </c>
      <c r="J607">
        <v>4.0999999999999996</v>
      </c>
      <c r="K607">
        <v>4.0999999999999996</v>
      </c>
      <c r="L607">
        <v>4.0999999999999996</v>
      </c>
      <c r="M607">
        <v>4.0999999999999996</v>
      </c>
      <c r="N607">
        <v>4.0999999999999996</v>
      </c>
      <c r="O607">
        <v>0</v>
      </c>
      <c r="Q607" s="42">
        <f t="shared" si="41"/>
        <v>4.7808627466063394</v>
      </c>
      <c r="R607" s="42">
        <f t="shared" si="42"/>
        <v>4.7418432827078183</v>
      </c>
      <c r="S607" s="42">
        <f t="shared" si="43"/>
        <v>4.8198822105048604</v>
      </c>
    </row>
    <row r="608" spans="9:19">
      <c r="I608" s="23">
        <v>41936</v>
      </c>
      <c r="J608">
        <v>4.2</v>
      </c>
      <c r="K608">
        <v>4.2</v>
      </c>
      <c r="L608">
        <v>4.1500000000000004</v>
      </c>
      <c r="M608">
        <v>4.2</v>
      </c>
      <c r="N608">
        <v>4.2</v>
      </c>
      <c r="O608">
        <v>1146200</v>
      </c>
      <c r="Q608" s="42">
        <f t="shared" si="41"/>
        <v>4.7808627466063394</v>
      </c>
      <c r="R608" s="42">
        <f t="shared" si="42"/>
        <v>4.7418432827078183</v>
      </c>
      <c r="S608" s="42">
        <f t="shared" si="43"/>
        <v>4.8198822105048604</v>
      </c>
    </row>
    <row r="609" spans="9:19">
      <c r="I609" s="23">
        <v>41939</v>
      </c>
      <c r="J609" t="s">
        <v>137</v>
      </c>
      <c r="K609" t="s">
        <v>137</v>
      </c>
      <c r="L609" t="s">
        <v>137</v>
      </c>
      <c r="M609" t="s">
        <v>137</v>
      </c>
      <c r="N609">
        <f t="shared" ref="N609:N612" si="47">N608</f>
        <v>4.2</v>
      </c>
      <c r="O609" t="s">
        <v>137</v>
      </c>
      <c r="Q609" s="42">
        <f t="shared" si="41"/>
        <v>4.7808627466063394</v>
      </c>
      <c r="R609" s="42">
        <f t="shared" si="42"/>
        <v>4.7418432827078183</v>
      </c>
      <c r="S609" s="42">
        <f t="shared" si="43"/>
        <v>4.8198822105048604</v>
      </c>
    </row>
    <row r="610" spans="9:19">
      <c r="I610" s="23">
        <v>41940</v>
      </c>
      <c r="J610" t="s">
        <v>137</v>
      </c>
      <c r="K610" t="s">
        <v>137</v>
      </c>
      <c r="L610" t="s">
        <v>137</v>
      </c>
      <c r="M610" t="s">
        <v>137</v>
      </c>
      <c r="N610">
        <f t="shared" si="47"/>
        <v>4.2</v>
      </c>
      <c r="O610" t="s">
        <v>137</v>
      </c>
      <c r="Q610" s="42">
        <f t="shared" si="41"/>
        <v>4.7808627466063394</v>
      </c>
      <c r="R610" s="42">
        <f t="shared" si="42"/>
        <v>4.7418432827078183</v>
      </c>
      <c r="S610" s="42">
        <f t="shared" si="43"/>
        <v>4.8198822105048604</v>
      </c>
    </row>
    <row r="611" spans="9:19">
      <c r="I611" s="23">
        <v>41941</v>
      </c>
      <c r="J611" t="s">
        <v>137</v>
      </c>
      <c r="K611" t="s">
        <v>137</v>
      </c>
      <c r="L611" t="s">
        <v>137</v>
      </c>
      <c r="M611" t="s">
        <v>137</v>
      </c>
      <c r="N611">
        <f t="shared" si="47"/>
        <v>4.2</v>
      </c>
      <c r="O611" t="s">
        <v>137</v>
      </c>
      <c r="Q611" s="42">
        <f t="shared" si="41"/>
        <v>4.7808627466063394</v>
      </c>
      <c r="R611" s="42">
        <f t="shared" si="42"/>
        <v>4.7418432827078183</v>
      </c>
      <c r="S611" s="42">
        <f t="shared" si="43"/>
        <v>4.8198822105048604</v>
      </c>
    </row>
    <row r="612" spans="9:19">
      <c r="I612" s="23">
        <v>41942</v>
      </c>
      <c r="J612" t="s">
        <v>137</v>
      </c>
      <c r="K612" t="s">
        <v>137</v>
      </c>
      <c r="L612" t="s">
        <v>137</v>
      </c>
      <c r="M612" t="s">
        <v>137</v>
      </c>
      <c r="N612">
        <f t="shared" si="47"/>
        <v>4.2</v>
      </c>
      <c r="O612" t="s">
        <v>137</v>
      </c>
      <c r="Q612" s="42">
        <f t="shared" si="41"/>
        <v>4.7808627466063394</v>
      </c>
      <c r="R612" s="42">
        <f t="shared" si="42"/>
        <v>4.7418432827078183</v>
      </c>
      <c r="S612" s="42">
        <f t="shared" si="43"/>
        <v>4.8198822105048604</v>
      </c>
    </row>
    <row r="613" spans="9:19">
      <c r="I613" s="23">
        <v>41943</v>
      </c>
      <c r="J613">
        <v>4.2300000000000004</v>
      </c>
      <c r="K613">
        <v>4.3</v>
      </c>
      <c r="L613">
        <v>4.2</v>
      </c>
      <c r="M613">
        <v>4.3</v>
      </c>
      <c r="N613">
        <v>4.3</v>
      </c>
      <c r="O613">
        <v>3778700</v>
      </c>
      <c r="Q613" s="42">
        <f t="shared" si="41"/>
        <v>4.7808627466063394</v>
      </c>
      <c r="R613" s="42">
        <f t="shared" si="42"/>
        <v>4.7418432827078183</v>
      </c>
      <c r="S613" s="42">
        <f t="shared" si="43"/>
        <v>4.8198822105048604</v>
      </c>
    </row>
    <row r="614" spans="9:19">
      <c r="I614" s="23">
        <v>41946</v>
      </c>
      <c r="J614" t="s">
        <v>137</v>
      </c>
      <c r="K614" t="s">
        <v>137</v>
      </c>
      <c r="L614" t="s">
        <v>137</v>
      </c>
      <c r="M614" t="s">
        <v>137</v>
      </c>
      <c r="N614">
        <f t="shared" ref="N614:N615" si="48">N613</f>
        <v>4.3</v>
      </c>
      <c r="O614" t="s">
        <v>137</v>
      </c>
      <c r="Q614" s="42">
        <f t="shared" si="41"/>
        <v>4.7808627466063394</v>
      </c>
      <c r="R614" s="42">
        <f t="shared" si="42"/>
        <v>4.7418432827078183</v>
      </c>
      <c r="S614" s="42">
        <f t="shared" si="43"/>
        <v>4.8198822105048604</v>
      </c>
    </row>
    <row r="615" spans="9:19">
      <c r="I615" s="23">
        <v>41947</v>
      </c>
      <c r="J615" t="s">
        <v>137</v>
      </c>
      <c r="K615" t="s">
        <v>137</v>
      </c>
      <c r="L615" t="s">
        <v>137</v>
      </c>
      <c r="M615" t="s">
        <v>137</v>
      </c>
      <c r="N615">
        <f t="shared" si="48"/>
        <v>4.3</v>
      </c>
      <c r="O615" t="s">
        <v>137</v>
      </c>
      <c r="Q615" s="42">
        <f t="shared" si="41"/>
        <v>4.7808627466063394</v>
      </c>
      <c r="R615" s="42">
        <f t="shared" si="42"/>
        <v>4.7418432827078183</v>
      </c>
      <c r="S615" s="42">
        <f t="shared" si="43"/>
        <v>4.8198822105048604</v>
      </c>
    </row>
    <row r="616" spans="9:19">
      <c r="I616" s="23">
        <v>41948</v>
      </c>
      <c r="J616">
        <v>4.2</v>
      </c>
      <c r="K616">
        <v>4.2</v>
      </c>
      <c r="L616">
        <v>4.1500000000000004</v>
      </c>
      <c r="M616">
        <v>4.18</v>
      </c>
      <c r="N616">
        <v>4.18</v>
      </c>
      <c r="O616">
        <v>3124600</v>
      </c>
      <c r="Q616" s="42">
        <f t="shared" si="41"/>
        <v>4.7808627466063394</v>
      </c>
      <c r="R616" s="42">
        <f t="shared" si="42"/>
        <v>4.7418432827078183</v>
      </c>
      <c r="S616" s="42">
        <f t="shared" si="43"/>
        <v>4.8198822105048604</v>
      </c>
    </row>
    <row r="617" spans="9:19">
      <c r="I617" s="23">
        <v>41949</v>
      </c>
      <c r="J617">
        <v>4.1900000000000004</v>
      </c>
      <c r="K617">
        <v>4.2300000000000004</v>
      </c>
      <c r="L617">
        <v>4.1900000000000004</v>
      </c>
      <c r="M617">
        <v>4.21</v>
      </c>
      <c r="N617">
        <v>4.21</v>
      </c>
      <c r="O617">
        <v>4010500</v>
      </c>
      <c r="Q617" s="42">
        <f t="shared" si="41"/>
        <v>4.7808627466063394</v>
      </c>
      <c r="R617" s="42">
        <f t="shared" si="42"/>
        <v>4.7418432827078183</v>
      </c>
      <c r="S617" s="42">
        <f t="shared" si="43"/>
        <v>4.8198822105048604</v>
      </c>
    </row>
    <row r="618" spans="9:19">
      <c r="I618" s="23">
        <v>41950</v>
      </c>
      <c r="J618">
        <v>4.22</v>
      </c>
      <c r="K618">
        <v>4.2300000000000004</v>
      </c>
      <c r="L618">
        <v>4.16</v>
      </c>
      <c r="M618">
        <v>4.17</v>
      </c>
      <c r="N618">
        <v>4.17</v>
      </c>
      <c r="O618">
        <v>2449500</v>
      </c>
      <c r="Q618" s="42">
        <f t="shared" si="41"/>
        <v>4.7808627466063394</v>
      </c>
      <c r="R618" s="42">
        <f t="shared" si="42"/>
        <v>4.7418432827078183</v>
      </c>
      <c r="S618" s="42">
        <f t="shared" si="43"/>
        <v>4.8198822105048604</v>
      </c>
    </row>
    <row r="619" spans="9:19">
      <c r="I619" s="23">
        <v>41953</v>
      </c>
      <c r="J619" t="s">
        <v>137</v>
      </c>
      <c r="K619" t="s">
        <v>137</v>
      </c>
      <c r="L619" t="s">
        <v>137</v>
      </c>
      <c r="M619" t="s">
        <v>137</v>
      </c>
      <c r="N619">
        <f>N618</f>
        <v>4.17</v>
      </c>
      <c r="O619" t="s">
        <v>137</v>
      </c>
      <c r="Q619" s="42">
        <f t="shared" si="41"/>
        <v>4.7808627466063394</v>
      </c>
      <c r="R619" s="42">
        <f t="shared" si="42"/>
        <v>4.7418432827078183</v>
      </c>
      <c r="S619" s="42">
        <f t="shared" si="43"/>
        <v>4.8198822105048604</v>
      </c>
    </row>
    <row r="620" spans="9:19">
      <c r="I620" s="23">
        <v>41954</v>
      </c>
      <c r="J620">
        <v>4.16</v>
      </c>
      <c r="K620">
        <v>4.2</v>
      </c>
      <c r="L620">
        <v>4.1500000000000004</v>
      </c>
      <c r="M620">
        <v>4.17</v>
      </c>
      <c r="N620">
        <v>4.17</v>
      </c>
      <c r="O620">
        <v>1110300</v>
      </c>
      <c r="Q620" s="42">
        <f t="shared" si="41"/>
        <v>4.7808627466063394</v>
      </c>
      <c r="R620" s="42">
        <f t="shared" si="42"/>
        <v>4.7418432827078183</v>
      </c>
      <c r="S620" s="42">
        <f t="shared" si="43"/>
        <v>4.8198822105048604</v>
      </c>
    </row>
    <row r="621" spans="9:19">
      <c r="I621" s="23">
        <v>41955</v>
      </c>
      <c r="J621">
        <v>4.1399999999999997</v>
      </c>
      <c r="K621">
        <v>4.16</v>
      </c>
      <c r="L621">
        <v>4.09</v>
      </c>
      <c r="M621">
        <v>4.09</v>
      </c>
      <c r="N621">
        <v>4.09</v>
      </c>
      <c r="O621">
        <v>1665600</v>
      </c>
      <c r="Q621" s="42">
        <f t="shared" si="41"/>
        <v>4.7808627466063394</v>
      </c>
      <c r="R621" s="42">
        <f t="shared" si="42"/>
        <v>4.7418432827078183</v>
      </c>
      <c r="S621" s="42">
        <f t="shared" si="43"/>
        <v>4.8198822105048604</v>
      </c>
    </row>
    <row r="622" spans="9:19">
      <c r="I622" s="23">
        <v>41956</v>
      </c>
      <c r="J622">
        <v>4.08</v>
      </c>
      <c r="K622">
        <v>4.0999999999999996</v>
      </c>
      <c r="L622">
        <v>4.01</v>
      </c>
      <c r="M622">
        <v>4.0599999999999996</v>
      </c>
      <c r="N622">
        <v>4.0599999999999996</v>
      </c>
      <c r="O622">
        <v>5506400</v>
      </c>
      <c r="Q622" s="42">
        <f t="shared" si="41"/>
        <v>4.7808627466063394</v>
      </c>
      <c r="R622" s="42">
        <f t="shared" si="42"/>
        <v>4.7418432827078183</v>
      </c>
      <c r="S622" s="42">
        <f t="shared" si="43"/>
        <v>4.8198822105048604</v>
      </c>
    </row>
    <row r="623" spans="9:19">
      <c r="I623" s="23">
        <v>41957</v>
      </c>
      <c r="J623">
        <v>4.09</v>
      </c>
      <c r="K623">
        <v>4.1100000000000003</v>
      </c>
      <c r="L623">
        <v>4.0599999999999996</v>
      </c>
      <c r="M623">
        <v>4.1100000000000003</v>
      </c>
      <c r="N623">
        <v>4.1100000000000003</v>
      </c>
      <c r="O623">
        <v>2707500</v>
      </c>
      <c r="Q623" s="42">
        <f t="shared" si="41"/>
        <v>4.7808627466063394</v>
      </c>
      <c r="R623" s="42">
        <f t="shared" si="42"/>
        <v>4.7418432827078183</v>
      </c>
      <c r="S623" s="42">
        <f t="shared" si="43"/>
        <v>4.8198822105048604</v>
      </c>
    </row>
    <row r="624" spans="9:19">
      <c r="I624" s="23">
        <v>41960</v>
      </c>
      <c r="J624" t="s">
        <v>137</v>
      </c>
      <c r="K624" t="s">
        <v>137</v>
      </c>
      <c r="L624" t="s">
        <v>137</v>
      </c>
      <c r="M624" t="s">
        <v>137</v>
      </c>
      <c r="N624">
        <f t="shared" ref="N624:N631" si="49">N623</f>
        <v>4.1100000000000003</v>
      </c>
      <c r="O624" t="s">
        <v>137</v>
      </c>
      <c r="Q624" s="42">
        <f t="shared" si="41"/>
        <v>4.7808627466063394</v>
      </c>
      <c r="R624" s="42">
        <f t="shared" si="42"/>
        <v>4.7418432827078183</v>
      </c>
      <c r="S624" s="42">
        <f t="shared" si="43"/>
        <v>4.8198822105048604</v>
      </c>
    </row>
    <row r="625" spans="9:19">
      <c r="I625" s="23">
        <v>41961</v>
      </c>
      <c r="J625" t="s">
        <v>137</v>
      </c>
      <c r="K625" t="s">
        <v>137</v>
      </c>
      <c r="L625" t="s">
        <v>137</v>
      </c>
      <c r="M625" t="s">
        <v>137</v>
      </c>
      <c r="N625">
        <f t="shared" si="49"/>
        <v>4.1100000000000003</v>
      </c>
      <c r="O625" t="s">
        <v>137</v>
      </c>
      <c r="Q625" s="42">
        <f t="shared" si="41"/>
        <v>4.7808627466063394</v>
      </c>
      <c r="R625" s="42">
        <f t="shared" si="42"/>
        <v>4.7418432827078183</v>
      </c>
      <c r="S625" s="42">
        <f t="shared" si="43"/>
        <v>4.8198822105048604</v>
      </c>
    </row>
    <row r="626" spans="9:19">
      <c r="I626" s="23">
        <v>41962</v>
      </c>
      <c r="J626" t="s">
        <v>137</v>
      </c>
      <c r="K626" t="s">
        <v>137</v>
      </c>
      <c r="L626" t="s">
        <v>137</v>
      </c>
      <c r="M626" t="s">
        <v>137</v>
      </c>
      <c r="N626">
        <f t="shared" si="49"/>
        <v>4.1100000000000003</v>
      </c>
      <c r="O626" t="s">
        <v>137</v>
      </c>
      <c r="Q626" s="42">
        <f t="shared" si="41"/>
        <v>4.7808627466063394</v>
      </c>
      <c r="R626" s="42">
        <f t="shared" si="42"/>
        <v>4.7418432827078183</v>
      </c>
      <c r="S626" s="42">
        <f t="shared" si="43"/>
        <v>4.8198822105048604</v>
      </c>
    </row>
    <row r="627" spans="9:19">
      <c r="I627" s="23">
        <v>41963</v>
      </c>
      <c r="J627" t="s">
        <v>137</v>
      </c>
      <c r="K627" t="s">
        <v>137</v>
      </c>
      <c r="L627" t="s">
        <v>137</v>
      </c>
      <c r="M627" t="s">
        <v>137</v>
      </c>
      <c r="N627">
        <f t="shared" si="49"/>
        <v>4.1100000000000003</v>
      </c>
      <c r="O627" t="s">
        <v>137</v>
      </c>
      <c r="Q627" s="42">
        <f t="shared" si="41"/>
        <v>4.7808627466063394</v>
      </c>
      <c r="R627" s="42">
        <f t="shared" si="42"/>
        <v>4.7418432827078183</v>
      </c>
      <c r="S627" s="42">
        <f t="shared" si="43"/>
        <v>4.8198822105048604</v>
      </c>
    </row>
    <row r="628" spans="9:19">
      <c r="I628" s="23">
        <v>41964</v>
      </c>
      <c r="J628" t="s">
        <v>137</v>
      </c>
      <c r="K628" t="s">
        <v>137</v>
      </c>
      <c r="L628" t="s">
        <v>137</v>
      </c>
      <c r="M628" t="s">
        <v>137</v>
      </c>
      <c r="N628">
        <f t="shared" si="49"/>
        <v>4.1100000000000003</v>
      </c>
      <c r="O628" t="s">
        <v>137</v>
      </c>
      <c r="Q628" s="42">
        <f t="shared" si="41"/>
        <v>4.7808627466063394</v>
      </c>
      <c r="R628" s="42">
        <f t="shared" si="42"/>
        <v>4.7418432827078183</v>
      </c>
      <c r="S628" s="42">
        <f t="shared" si="43"/>
        <v>4.8198822105048604</v>
      </c>
    </row>
    <row r="629" spans="9:19">
      <c r="I629" s="23">
        <v>41967</v>
      </c>
      <c r="J629" t="s">
        <v>137</v>
      </c>
      <c r="K629" t="s">
        <v>137</v>
      </c>
      <c r="L629" t="s">
        <v>137</v>
      </c>
      <c r="M629" t="s">
        <v>137</v>
      </c>
      <c r="N629">
        <f t="shared" si="49"/>
        <v>4.1100000000000003</v>
      </c>
      <c r="O629" t="s">
        <v>137</v>
      </c>
      <c r="Q629" s="42">
        <f t="shared" si="41"/>
        <v>4.7808627466063394</v>
      </c>
      <c r="R629" s="42">
        <f t="shared" si="42"/>
        <v>4.7418432827078183</v>
      </c>
      <c r="S629" s="42">
        <f t="shared" si="43"/>
        <v>4.8198822105048604</v>
      </c>
    </row>
    <row r="630" spans="9:19">
      <c r="I630" s="23">
        <v>41968</v>
      </c>
      <c r="J630" t="s">
        <v>137</v>
      </c>
      <c r="K630" t="s">
        <v>137</v>
      </c>
      <c r="L630" t="s">
        <v>137</v>
      </c>
      <c r="M630" t="s">
        <v>137</v>
      </c>
      <c r="N630">
        <f t="shared" si="49"/>
        <v>4.1100000000000003</v>
      </c>
      <c r="O630" t="s">
        <v>137</v>
      </c>
      <c r="Q630" s="42">
        <f t="shared" si="41"/>
        <v>4.7808627466063394</v>
      </c>
      <c r="R630" s="42">
        <f t="shared" si="42"/>
        <v>4.7418432827078183</v>
      </c>
      <c r="S630" s="42">
        <f t="shared" si="43"/>
        <v>4.8198822105048604</v>
      </c>
    </row>
    <row r="631" spans="9:19">
      <c r="I631" s="23">
        <v>41969</v>
      </c>
      <c r="J631" t="s">
        <v>137</v>
      </c>
      <c r="K631" t="s">
        <v>137</v>
      </c>
      <c r="L631" t="s">
        <v>137</v>
      </c>
      <c r="M631" t="s">
        <v>137</v>
      </c>
      <c r="N631">
        <f t="shared" si="49"/>
        <v>4.1100000000000003</v>
      </c>
      <c r="O631" t="s">
        <v>137</v>
      </c>
      <c r="Q631" s="42">
        <f t="shared" si="41"/>
        <v>4.7808627466063394</v>
      </c>
      <c r="R631" s="42">
        <f t="shared" si="42"/>
        <v>4.7418432827078183</v>
      </c>
      <c r="S631" s="42">
        <f t="shared" si="43"/>
        <v>4.8198822105048604</v>
      </c>
    </row>
    <row r="632" spans="9:19">
      <c r="I632" s="23">
        <v>41970</v>
      </c>
      <c r="J632">
        <v>4.16</v>
      </c>
      <c r="K632">
        <v>4.21</v>
      </c>
      <c r="L632">
        <v>4.1399999999999997</v>
      </c>
      <c r="M632">
        <v>4.18</v>
      </c>
      <c r="N632">
        <v>4.18</v>
      </c>
      <c r="O632">
        <v>1961600</v>
      </c>
      <c r="Q632" s="42">
        <f t="shared" si="41"/>
        <v>4.7808627466063394</v>
      </c>
      <c r="R632" s="42">
        <f t="shared" si="42"/>
        <v>4.7418432827078183</v>
      </c>
      <c r="S632" s="42">
        <f t="shared" si="43"/>
        <v>4.8198822105048604</v>
      </c>
    </row>
    <row r="633" spans="9:19">
      <c r="I633" s="23">
        <v>41971</v>
      </c>
      <c r="J633">
        <v>4.1900000000000004</v>
      </c>
      <c r="K633">
        <v>4.22</v>
      </c>
      <c r="L633">
        <v>4.1500000000000004</v>
      </c>
      <c r="M633">
        <v>4.22</v>
      </c>
      <c r="N633">
        <v>4.22</v>
      </c>
      <c r="O633">
        <v>3179900</v>
      </c>
      <c r="Q633" s="42">
        <f t="shared" si="41"/>
        <v>4.7808627466063394</v>
      </c>
      <c r="R633" s="42">
        <f t="shared" si="42"/>
        <v>4.7418432827078183</v>
      </c>
      <c r="S633" s="42">
        <f t="shared" si="43"/>
        <v>4.8198822105048604</v>
      </c>
    </row>
    <row r="634" spans="9:19">
      <c r="I634" s="23">
        <v>41974</v>
      </c>
      <c r="J634">
        <v>4.22</v>
      </c>
      <c r="K634">
        <v>4.22</v>
      </c>
      <c r="L634">
        <v>4.0999999999999996</v>
      </c>
      <c r="M634">
        <v>4.0999999999999996</v>
      </c>
      <c r="N634">
        <v>4.0999999999999996</v>
      </c>
      <c r="O634">
        <v>3109400</v>
      </c>
      <c r="Q634" s="42">
        <f t="shared" si="41"/>
        <v>4.7808627466063394</v>
      </c>
      <c r="R634" s="42">
        <f t="shared" si="42"/>
        <v>4.7418432827078183</v>
      </c>
      <c r="S634" s="42">
        <f t="shared" si="43"/>
        <v>4.8198822105048604</v>
      </c>
    </row>
    <row r="635" spans="9:19">
      <c r="I635" s="23">
        <v>41975</v>
      </c>
      <c r="J635">
        <v>4.12</v>
      </c>
      <c r="K635">
        <v>4.18</v>
      </c>
      <c r="L635">
        <v>4.08</v>
      </c>
      <c r="M635">
        <v>4.1399999999999997</v>
      </c>
      <c r="N635">
        <v>4.1399999999999997</v>
      </c>
      <c r="O635">
        <v>4750400</v>
      </c>
      <c r="Q635" s="42">
        <f t="shared" si="41"/>
        <v>4.7808627466063394</v>
      </c>
      <c r="R635" s="42">
        <f t="shared" si="42"/>
        <v>4.7418432827078183</v>
      </c>
      <c r="S635" s="42">
        <f t="shared" si="43"/>
        <v>4.8198822105048604</v>
      </c>
    </row>
    <row r="636" spans="9:19">
      <c r="I636" s="23">
        <v>41976</v>
      </c>
      <c r="J636">
        <v>4.12</v>
      </c>
      <c r="K636">
        <v>4.13</v>
      </c>
      <c r="L636">
        <v>4.07</v>
      </c>
      <c r="M636">
        <v>4.07</v>
      </c>
      <c r="N636">
        <v>4.07</v>
      </c>
      <c r="O636">
        <v>2835700</v>
      </c>
      <c r="Q636" s="42">
        <f t="shared" si="41"/>
        <v>4.7808627466063394</v>
      </c>
      <c r="R636" s="42">
        <f t="shared" si="42"/>
        <v>4.7418432827078183</v>
      </c>
      <c r="S636" s="42">
        <f t="shared" si="43"/>
        <v>4.8198822105048604</v>
      </c>
    </row>
    <row r="637" spans="9:19">
      <c r="I637" s="23">
        <v>41977</v>
      </c>
      <c r="J637">
        <v>4.07</v>
      </c>
      <c r="K637">
        <v>4.16</v>
      </c>
      <c r="L637">
        <v>4.0599999999999996</v>
      </c>
      <c r="M637">
        <v>4.0999999999999996</v>
      </c>
      <c r="N637">
        <v>4.0999999999999996</v>
      </c>
      <c r="O637">
        <v>2169700</v>
      </c>
      <c r="Q637" s="42">
        <f t="shared" si="41"/>
        <v>4.7808627466063394</v>
      </c>
      <c r="R637" s="42">
        <f t="shared" si="42"/>
        <v>4.7418432827078183</v>
      </c>
      <c r="S637" s="42">
        <f t="shared" si="43"/>
        <v>4.8198822105048604</v>
      </c>
    </row>
    <row r="638" spans="9:19">
      <c r="I638" s="23">
        <v>41978</v>
      </c>
      <c r="J638">
        <v>4.0999999999999996</v>
      </c>
      <c r="K638">
        <v>4.1500000000000004</v>
      </c>
      <c r="L638">
        <v>4.0999999999999996</v>
      </c>
      <c r="M638">
        <v>4.13</v>
      </c>
      <c r="N638">
        <v>4.13</v>
      </c>
      <c r="O638">
        <v>2721200</v>
      </c>
      <c r="Q638" s="42">
        <f t="shared" si="41"/>
        <v>4.7808627466063394</v>
      </c>
      <c r="R638" s="42">
        <f t="shared" si="42"/>
        <v>4.7418432827078183</v>
      </c>
      <c r="S638" s="42">
        <f t="shared" si="43"/>
        <v>4.8198822105048604</v>
      </c>
    </row>
    <row r="639" spans="9:19">
      <c r="I639" s="23">
        <v>41981</v>
      </c>
      <c r="J639" t="s">
        <v>137</v>
      </c>
      <c r="K639" t="s">
        <v>137</v>
      </c>
      <c r="L639" t="s">
        <v>137</v>
      </c>
      <c r="M639" t="s">
        <v>137</v>
      </c>
      <c r="N639">
        <f>N638</f>
        <v>4.13</v>
      </c>
      <c r="O639" t="s">
        <v>137</v>
      </c>
      <c r="Q639" s="42">
        <f t="shared" si="41"/>
        <v>4.7808627466063394</v>
      </c>
      <c r="R639" s="42">
        <f t="shared" si="42"/>
        <v>4.7418432827078183</v>
      </c>
      <c r="S639" s="42">
        <f t="shared" si="43"/>
        <v>4.8198822105048604</v>
      </c>
    </row>
    <row r="640" spans="9:19">
      <c r="I640" s="23">
        <v>41982</v>
      </c>
      <c r="J640" t="s">
        <v>137</v>
      </c>
      <c r="K640" t="s">
        <v>137</v>
      </c>
      <c r="L640" t="s">
        <v>137</v>
      </c>
      <c r="M640" t="s">
        <v>137</v>
      </c>
      <c r="N640">
        <f t="shared" ref="N640:N642" si="50">N639</f>
        <v>4.13</v>
      </c>
      <c r="O640" t="s">
        <v>137</v>
      </c>
      <c r="Q640" s="42">
        <f t="shared" si="41"/>
        <v>4.7808627466063394</v>
      </c>
      <c r="R640" s="42">
        <f t="shared" si="42"/>
        <v>4.7418432827078183</v>
      </c>
      <c r="S640" s="42">
        <f t="shared" si="43"/>
        <v>4.8198822105048604</v>
      </c>
    </row>
    <row r="641" spans="9:19">
      <c r="I641" s="23">
        <v>41983</v>
      </c>
      <c r="J641" t="s">
        <v>137</v>
      </c>
      <c r="K641" t="s">
        <v>137</v>
      </c>
      <c r="L641" t="s">
        <v>137</v>
      </c>
      <c r="M641" t="s">
        <v>137</v>
      </c>
      <c r="N641">
        <f t="shared" si="50"/>
        <v>4.13</v>
      </c>
      <c r="O641" t="s">
        <v>137</v>
      </c>
      <c r="Q641" s="42">
        <f t="shared" si="41"/>
        <v>4.7808627466063394</v>
      </c>
      <c r="R641" s="42">
        <f t="shared" si="42"/>
        <v>4.7418432827078183</v>
      </c>
      <c r="S641" s="42">
        <f t="shared" si="43"/>
        <v>4.8198822105048604</v>
      </c>
    </row>
    <row r="642" spans="9:19">
      <c r="I642" s="23">
        <v>41984</v>
      </c>
      <c r="J642" t="s">
        <v>137</v>
      </c>
      <c r="K642" t="s">
        <v>137</v>
      </c>
      <c r="L642" t="s">
        <v>137</v>
      </c>
      <c r="M642" t="s">
        <v>137</v>
      </c>
      <c r="N642">
        <f t="shared" si="50"/>
        <v>4.13</v>
      </c>
      <c r="O642" t="s">
        <v>137</v>
      </c>
      <c r="Q642" s="42">
        <f t="shared" si="41"/>
        <v>4.7808627466063394</v>
      </c>
      <c r="R642" s="42">
        <f t="shared" si="42"/>
        <v>4.7418432827078183</v>
      </c>
      <c r="S642" s="42">
        <f t="shared" si="43"/>
        <v>4.8198822105048604</v>
      </c>
    </row>
    <row r="643" spans="9:19">
      <c r="I643" s="23">
        <v>41985</v>
      </c>
      <c r="J643">
        <v>4.12</v>
      </c>
      <c r="K643">
        <v>4.16</v>
      </c>
      <c r="L643">
        <v>4.09</v>
      </c>
      <c r="M643">
        <v>4.13</v>
      </c>
      <c r="N643">
        <v>4.13</v>
      </c>
      <c r="O643">
        <v>3645700</v>
      </c>
      <c r="Q643" s="42">
        <f t="shared" si="41"/>
        <v>4.7808627466063394</v>
      </c>
      <c r="R643" s="42">
        <f t="shared" si="42"/>
        <v>4.7418432827078183</v>
      </c>
      <c r="S643" s="42">
        <f t="shared" si="43"/>
        <v>4.8198822105048604</v>
      </c>
    </row>
    <row r="644" spans="9:19">
      <c r="I644" s="23">
        <v>41988</v>
      </c>
      <c r="J644" t="s">
        <v>137</v>
      </c>
      <c r="K644" t="s">
        <v>137</v>
      </c>
      <c r="L644" t="s">
        <v>137</v>
      </c>
      <c r="M644" t="s">
        <v>137</v>
      </c>
      <c r="N644">
        <f>N643</f>
        <v>4.13</v>
      </c>
      <c r="O644" t="s">
        <v>137</v>
      </c>
      <c r="Q644" s="42">
        <f t="shared" si="41"/>
        <v>4.7808627466063394</v>
      </c>
      <c r="R644" s="42">
        <f t="shared" si="42"/>
        <v>4.7418432827078183</v>
      </c>
      <c r="S644" s="42">
        <f t="shared" si="43"/>
        <v>4.8198822105048604</v>
      </c>
    </row>
    <row r="645" spans="9:19">
      <c r="I645" s="23">
        <v>41989</v>
      </c>
      <c r="J645">
        <v>4.0999999999999996</v>
      </c>
      <c r="K645">
        <v>4.0999999999999996</v>
      </c>
      <c r="L645">
        <v>3.96</v>
      </c>
      <c r="M645">
        <v>3.96</v>
      </c>
      <c r="N645">
        <v>3.96</v>
      </c>
      <c r="O645">
        <v>5872500</v>
      </c>
      <c r="Q645" s="42">
        <f t="shared" si="41"/>
        <v>4.7808627466063394</v>
      </c>
      <c r="R645" s="42">
        <f t="shared" si="42"/>
        <v>4.7418432827078183</v>
      </c>
      <c r="S645" s="42">
        <f t="shared" si="43"/>
        <v>4.8198822105048604</v>
      </c>
    </row>
    <row r="646" spans="9:19">
      <c r="I646" s="23">
        <v>41990</v>
      </c>
      <c r="J646" t="s">
        <v>137</v>
      </c>
      <c r="K646" t="s">
        <v>137</v>
      </c>
      <c r="L646" t="s">
        <v>137</v>
      </c>
      <c r="M646" t="s">
        <v>137</v>
      </c>
      <c r="N646">
        <f>N645</f>
        <v>3.96</v>
      </c>
      <c r="O646" t="s">
        <v>137</v>
      </c>
      <c r="Q646" s="42">
        <f t="shared" si="41"/>
        <v>4.7808627466063394</v>
      </c>
      <c r="R646" s="42">
        <f t="shared" si="42"/>
        <v>4.7418432827078183</v>
      </c>
      <c r="S646" s="42">
        <f t="shared" si="43"/>
        <v>4.8198822105048604</v>
      </c>
    </row>
    <row r="647" spans="9:19">
      <c r="I647" s="23">
        <v>41991</v>
      </c>
      <c r="J647">
        <v>4.03</v>
      </c>
      <c r="K647">
        <v>4.03</v>
      </c>
      <c r="L647">
        <v>3.89</v>
      </c>
      <c r="M647">
        <v>3.95</v>
      </c>
      <c r="N647">
        <v>3.95</v>
      </c>
      <c r="O647">
        <v>9890200</v>
      </c>
      <c r="Q647" s="42">
        <f t="shared" si="41"/>
        <v>4.7808627466063394</v>
      </c>
      <c r="R647" s="42">
        <f t="shared" si="42"/>
        <v>4.7418432827078183</v>
      </c>
      <c r="S647" s="42">
        <f t="shared" si="43"/>
        <v>4.8198822105048604</v>
      </c>
    </row>
    <row r="648" spans="9:19">
      <c r="I648" s="23">
        <v>41992</v>
      </c>
      <c r="J648" t="s">
        <v>137</v>
      </c>
      <c r="K648" t="s">
        <v>137</v>
      </c>
      <c r="L648" t="s">
        <v>137</v>
      </c>
      <c r="M648" t="s">
        <v>137</v>
      </c>
      <c r="N648">
        <f t="shared" ref="N648:N649" si="51">N647</f>
        <v>3.95</v>
      </c>
      <c r="O648" t="s">
        <v>137</v>
      </c>
      <c r="Q648" s="42">
        <f t="shared" si="41"/>
        <v>4.7808627466063394</v>
      </c>
      <c r="R648" s="42">
        <f t="shared" si="42"/>
        <v>4.7418432827078183</v>
      </c>
      <c r="S648" s="42">
        <f t="shared" si="43"/>
        <v>4.8198822105048604</v>
      </c>
    </row>
    <row r="649" spans="9:19">
      <c r="I649" s="23">
        <v>41995</v>
      </c>
      <c r="J649" t="s">
        <v>137</v>
      </c>
      <c r="K649" t="s">
        <v>137</v>
      </c>
      <c r="L649" t="s">
        <v>137</v>
      </c>
      <c r="M649" t="s">
        <v>137</v>
      </c>
      <c r="N649">
        <f t="shared" si="51"/>
        <v>3.95</v>
      </c>
      <c r="O649" t="s">
        <v>137</v>
      </c>
      <c r="Q649" s="42">
        <f t="shared" ref="Q649:Q712" si="52">Q648</f>
        <v>4.7808627466063394</v>
      </c>
      <c r="R649" s="42">
        <f t="shared" ref="R649:R712" si="53">R648</f>
        <v>4.7418432827078183</v>
      </c>
      <c r="S649" s="42">
        <f t="shared" ref="S649:S712" si="54">S648</f>
        <v>4.8198822105048604</v>
      </c>
    </row>
    <row r="650" spans="9:19">
      <c r="I650" s="23">
        <v>41996</v>
      </c>
      <c r="J650">
        <v>3.99</v>
      </c>
      <c r="K650">
        <v>4.0199999999999996</v>
      </c>
      <c r="L650">
        <v>3.99</v>
      </c>
      <c r="M650">
        <v>3.99</v>
      </c>
      <c r="N650">
        <v>3.99</v>
      </c>
      <c r="O650">
        <v>1976600</v>
      </c>
      <c r="Q650" s="42">
        <f t="shared" si="52"/>
        <v>4.7808627466063394</v>
      </c>
      <c r="R650" s="42">
        <f t="shared" si="53"/>
        <v>4.7418432827078183</v>
      </c>
      <c r="S650" s="42">
        <f t="shared" si="54"/>
        <v>4.8198822105048604</v>
      </c>
    </row>
    <row r="651" spans="9:19">
      <c r="I651" s="23">
        <v>41997</v>
      </c>
      <c r="J651" t="s">
        <v>137</v>
      </c>
      <c r="K651" t="s">
        <v>137</v>
      </c>
      <c r="L651" t="s">
        <v>137</v>
      </c>
      <c r="M651" t="s">
        <v>137</v>
      </c>
      <c r="N651">
        <f>N650</f>
        <v>3.99</v>
      </c>
      <c r="O651" t="s">
        <v>137</v>
      </c>
      <c r="Q651" s="42">
        <f t="shared" si="52"/>
        <v>4.7808627466063394</v>
      </c>
      <c r="R651" s="42">
        <f t="shared" si="53"/>
        <v>4.7418432827078183</v>
      </c>
      <c r="S651" s="42">
        <f t="shared" si="54"/>
        <v>4.8198822105048604</v>
      </c>
    </row>
    <row r="652" spans="9:19">
      <c r="I652" s="23">
        <v>41999</v>
      </c>
      <c r="J652">
        <v>4.04</v>
      </c>
      <c r="K652">
        <v>4.07</v>
      </c>
      <c r="L652">
        <v>4.03</v>
      </c>
      <c r="M652">
        <v>4.04</v>
      </c>
      <c r="N652">
        <v>4.04</v>
      </c>
      <c r="O652">
        <v>186900</v>
      </c>
      <c r="Q652" s="42">
        <f t="shared" si="52"/>
        <v>4.7808627466063394</v>
      </c>
      <c r="R652" s="42">
        <f t="shared" si="53"/>
        <v>4.7418432827078183</v>
      </c>
      <c r="S652" s="42">
        <f t="shared" si="54"/>
        <v>4.8198822105048604</v>
      </c>
    </row>
    <row r="653" spans="9:19">
      <c r="I653" s="23">
        <v>42002</v>
      </c>
      <c r="J653" t="s">
        <v>137</v>
      </c>
      <c r="K653" t="s">
        <v>137</v>
      </c>
      <c r="L653" t="s">
        <v>137</v>
      </c>
      <c r="M653" t="s">
        <v>137</v>
      </c>
      <c r="N653">
        <f t="shared" ref="N653:N655" si="55">N652</f>
        <v>4.04</v>
      </c>
      <c r="O653" t="s">
        <v>137</v>
      </c>
      <c r="Q653" s="42">
        <f t="shared" si="52"/>
        <v>4.7808627466063394</v>
      </c>
      <c r="R653" s="42">
        <f t="shared" si="53"/>
        <v>4.7418432827078183</v>
      </c>
      <c r="S653" s="42">
        <f t="shared" si="54"/>
        <v>4.8198822105048604</v>
      </c>
    </row>
    <row r="654" spans="9:19">
      <c r="I654" s="23">
        <v>42003</v>
      </c>
      <c r="J654" t="s">
        <v>137</v>
      </c>
      <c r="K654" t="s">
        <v>137</v>
      </c>
      <c r="L654" t="s">
        <v>137</v>
      </c>
      <c r="M654" t="s">
        <v>137</v>
      </c>
      <c r="N654">
        <f t="shared" si="55"/>
        <v>4.04</v>
      </c>
      <c r="O654" t="s">
        <v>137</v>
      </c>
      <c r="Q654" s="42">
        <f t="shared" si="52"/>
        <v>4.7808627466063394</v>
      </c>
      <c r="R654" s="42">
        <f t="shared" si="53"/>
        <v>4.7418432827078183</v>
      </c>
      <c r="S654" s="42">
        <f t="shared" si="54"/>
        <v>4.8198822105048604</v>
      </c>
    </row>
    <row r="655" spans="9:19">
      <c r="I655" s="23">
        <v>42004</v>
      </c>
      <c r="J655" t="s">
        <v>137</v>
      </c>
      <c r="K655" t="s">
        <v>137</v>
      </c>
      <c r="L655" t="s">
        <v>137</v>
      </c>
      <c r="M655" t="s">
        <v>137</v>
      </c>
      <c r="N655">
        <f t="shared" si="55"/>
        <v>4.04</v>
      </c>
      <c r="O655" t="s">
        <v>137</v>
      </c>
      <c r="Q655" s="42">
        <f t="shared" si="52"/>
        <v>4.7808627466063394</v>
      </c>
      <c r="R655" s="42">
        <f t="shared" si="53"/>
        <v>4.7418432827078183</v>
      </c>
      <c r="S655" s="42">
        <f t="shared" si="54"/>
        <v>4.8198822105048604</v>
      </c>
    </row>
    <row r="656" spans="9:19">
      <c r="I656" s="23">
        <v>42006</v>
      </c>
      <c r="J656">
        <v>4.07</v>
      </c>
      <c r="K656">
        <v>4.07</v>
      </c>
      <c r="L656">
        <v>4.0199999999999996</v>
      </c>
      <c r="M656">
        <v>4.05</v>
      </c>
      <c r="N656">
        <v>4.05</v>
      </c>
      <c r="O656">
        <v>1221800</v>
      </c>
      <c r="Q656" s="42">
        <f t="shared" si="52"/>
        <v>4.7808627466063394</v>
      </c>
      <c r="R656" s="42">
        <f t="shared" si="53"/>
        <v>4.7418432827078183</v>
      </c>
      <c r="S656" s="42">
        <f t="shared" si="54"/>
        <v>4.8198822105048604</v>
      </c>
    </row>
    <row r="657" spans="9:19">
      <c r="I657" s="23">
        <v>42009</v>
      </c>
      <c r="J657" t="s">
        <v>137</v>
      </c>
      <c r="K657" t="s">
        <v>137</v>
      </c>
      <c r="L657" t="s">
        <v>137</v>
      </c>
      <c r="M657" t="s">
        <v>137</v>
      </c>
      <c r="N657">
        <f t="shared" ref="N657:N659" si="56">N656</f>
        <v>4.05</v>
      </c>
      <c r="O657" t="s">
        <v>137</v>
      </c>
      <c r="Q657" s="42">
        <f t="shared" si="52"/>
        <v>4.7808627466063394</v>
      </c>
      <c r="R657" s="42">
        <f t="shared" si="53"/>
        <v>4.7418432827078183</v>
      </c>
      <c r="S657" s="42">
        <f t="shared" si="54"/>
        <v>4.8198822105048604</v>
      </c>
    </row>
    <row r="658" spans="9:19">
      <c r="I658" s="23">
        <v>42010</v>
      </c>
      <c r="J658" t="s">
        <v>137</v>
      </c>
      <c r="K658" t="s">
        <v>137</v>
      </c>
      <c r="L658" t="s">
        <v>137</v>
      </c>
      <c r="M658" t="s">
        <v>137</v>
      </c>
      <c r="N658">
        <f t="shared" si="56"/>
        <v>4.05</v>
      </c>
      <c r="O658" t="s">
        <v>137</v>
      </c>
      <c r="Q658" s="42">
        <f t="shared" si="52"/>
        <v>4.7808627466063394</v>
      </c>
      <c r="R658" s="42">
        <f t="shared" si="53"/>
        <v>4.7418432827078183</v>
      </c>
      <c r="S658" s="42">
        <f t="shared" si="54"/>
        <v>4.8198822105048604</v>
      </c>
    </row>
    <row r="659" spans="9:19">
      <c r="I659" s="23">
        <v>42011</v>
      </c>
      <c r="J659" t="s">
        <v>137</v>
      </c>
      <c r="K659" t="s">
        <v>137</v>
      </c>
      <c r="L659" t="s">
        <v>137</v>
      </c>
      <c r="M659" t="s">
        <v>137</v>
      </c>
      <c r="N659">
        <f t="shared" si="56"/>
        <v>4.05</v>
      </c>
      <c r="O659" t="s">
        <v>137</v>
      </c>
      <c r="Q659" s="42">
        <f t="shared" si="52"/>
        <v>4.7808627466063394</v>
      </c>
      <c r="R659" s="42">
        <f t="shared" si="53"/>
        <v>4.7418432827078183</v>
      </c>
      <c r="S659" s="42">
        <f t="shared" si="54"/>
        <v>4.8198822105048604</v>
      </c>
    </row>
    <row r="660" spans="9:19">
      <c r="I660" s="23">
        <v>42012</v>
      </c>
      <c r="J660">
        <v>3.93</v>
      </c>
      <c r="K660">
        <v>3.96</v>
      </c>
      <c r="L660">
        <v>3.92</v>
      </c>
      <c r="M660">
        <v>3.94</v>
      </c>
      <c r="N660">
        <v>3.94</v>
      </c>
      <c r="O660">
        <v>2930100</v>
      </c>
      <c r="Q660" s="42">
        <f t="shared" si="52"/>
        <v>4.7808627466063394</v>
      </c>
      <c r="R660" s="42">
        <f t="shared" si="53"/>
        <v>4.7418432827078183</v>
      </c>
      <c r="S660" s="42">
        <f t="shared" si="54"/>
        <v>4.8198822105048604</v>
      </c>
    </row>
    <row r="661" spans="9:19">
      <c r="I661" s="23">
        <v>42013</v>
      </c>
      <c r="J661">
        <v>3.96</v>
      </c>
      <c r="K661">
        <v>3.98</v>
      </c>
      <c r="L661">
        <v>3.95</v>
      </c>
      <c r="M661">
        <v>3.98</v>
      </c>
      <c r="N661">
        <v>3.98</v>
      </c>
      <c r="O661">
        <v>2196100</v>
      </c>
      <c r="Q661" s="42">
        <f t="shared" si="52"/>
        <v>4.7808627466063394</v>
      </c>
      <c r="R661" s="42">
        <f t="shared" si="53"/>
        <v>4.7418432827078183</v>
      </c>
      <c r="S661" s="42">
        <f t="shared" si="54"/>
        <v>4.8198822105048604</v>
      </c>
    </row>
    <row r="662" spans="9:19">
      <c r="I662" s="23">
        <v>42016</v>
      </c>
      <c r="J662" t="s">
        <v>137</v>
      </c>
      <c r="K662" t="s">
        <v>137</v>
      </c>
      <c r="L662" t="s">
        <v>137</v>
      </c>
      <c r="M662" t="s">
        <v>137</v>
      </c>
      <c r="N662">
        <f>N661</f>
        <v>3.98</v>
      </c>
      <c r="O662" t="s">
        <v>137</v>
      </c>
      <c r="Q662" s="42">
        <f t="shared" si="52"/>
        <v>4.7808627466063394</v>
      </c>
      <c r="R662" s="42">
        <f t="shared" si="53"/>
        <v>4.7418432827078183</v>
      </c>
      <c r="S662" s="42">
        <f t="shared" si="54"/>
        <v>4.8198822105048604</v>
      </c>
    </row>
    <row r="663" spans="9:19">
      <c r="I663" s="23">
        <v>42017</v>
      </c>
      <c r="J663">
        <v>3.96</v>
      </c>
      <c r="K663">
        <v>3.98</v>
      </c>
      <c r="L663">
        <v>3.91</v>
      </c>
      <c r="M663">
        <v>3.96</v>
      </c>
      <c r="N663">
        <v>3.96</v>
      </c>
      <c r="O663">
        <v>2925300</v>
      </c>
      <c r="Q663" s="42">
        <f t="shared" si="52"/>
        <v>4.7808627466063394</v>
      </c>
      <c r="R663" s="42">
        <f t="shared" si="53"/>
        <v>4.7418432827078183</v>
      </c>
      <c r="S663" s="42">
        <f t="shared" si="54"/>
        <v>4.8198822105048604</v>
      </c>
    </row>
    <row r="664" spans="9:19">
      <c r="I664" s="23">
        <v>42018</v>
      </c>
      <c r="J664">
        <v>3.95</v>
      </c>
      <c r="K664">
        <v>3.95</v>
      </c>
      <c r="L664">
        <v>3.84</v>
      </c>
      <c r="M664">
        <v>3.84</v>
      </c>
      <c r="N664">
        <v>3.84</v>
      </c>
      <c r="O664">
        <v>5804800</v>
      </c>
      <c r="Q664" s="42">
        <f t="shared" si="52"/>
        <v>4.7808627466063394</v>
      </c>
      <c r="R664" s="42">
        <f t="shared" si="53"/>
        <v>4.7418432827078183</v>
      </c>
      <c r="S664" s="42">
        <f t="shared" si="54"/>
        <v>4.8198822105048604</v>
      </c>
    </row>
    <row r="665" spans="9:19">
      <c r="I665" s="23">
        <v>42019</v>
      </c>
      <c r="J665">
        <v>3.84</v>
      </c>
      <c r="K665">
        <v>3.86</v>
      </c>
      <c r="L665">
        <v>3.78</v>
      </c>
      <c r="M665">
        <v>3.79</v>
      </c>
      <c r="N665">
        <v>3.79</v>
      </c>
      <c r="O665">
        <v>5254900</v>
      </c>
      <c r="Q665" s="42">
        <f t="shared" si="52"/>
        <v>4.7808627466063394</v>
      </c>
      <c r="R665" s="42">
        <f t="shared" si="53"/>
        <v>4.7418432827078183</v>
      </c>
      <c r="S665" s="42">
        <f t="shared" si="54"/>
        <v>4.8198822105048604</v>
      </c>
    </row>
    <row r="666" spans="9:19">
      <c r="I666" s="23">
        <v>42020</v>
      </c>
      <c r="J666">
        <v>3.8</v>
      </c>
      <c r="K666">
        <v>3.88</v>
      </c>
      <c r="L666">
        <v>3.79</v>
      </c>
      <c r="M666">
        <v>3.85</v>
      </c>
      <c r="N666">
        <v>3.85</v>
      </c>
      <c r="O666">
        <v>3306100</v>
      </c>
      <c r="Q666" s="42">
        <f t="shared" si="52"/>
        <v>4.7808627466063394</v>
      </c>
      <c r="R666" s="42">
        <f t="shared" si="53"/>
        <v>4.7418432827078183</v>
      </c>
      <c r="S666" s="42">
        <f t="shared" si="54"/>
        <v>4.8198822105048604</v>
      </c>
    </row>
    <row r="667" spans="9:19">
      <c r="I667" s="23">
        <v>42023</v>
      </c>
      <c r="J667">
        <v>3.86</v>
      </c>
      <c r="K667">
        <v>3.87</v>
      </c>
      <c r="L667">
        <v>3.83</v>
      </c>
      <c r="M667">
        <v>3.85</v>
      </c>
      <c r="N667">
        <v>3.85</v>
      </c>
      <c r="O667">
        <v>2576400</v>
      </c>
      <c r="Q667" s="42">
        <f t="shared" si="52"/>
        <v>4.7808627466063394</v>
      </c>
      <c r="R667" s="42">
        <f t="shared" si="53"/>
        <v>4.7418432827078183</v>
      </c>
      <c r="S667" s="42">
        <f t="shared" si="54"/>
        <v>4.8198822105048604</v>
      </c>
    </row>
    <row r="668" spans="9:19">
      <c r="I668" s="23">
        <v>42024</v>
      </c>
      <c r="J668" t="s">
        <v>137</v>
      </c>
      <c r="K668" t="s">
        <v>137</v>
      </c>
      <c r="L668" t="s">
        <v>137</v>
      </c>
      <c r="M668" t="s">
        <v>137</v>
      </c>
      <c r="N668">
        <f t="shared" ref="N668:N670" si="57">N667</f>
        <v>3.85</v>
      </c>
      <c r="O668" t="s">
        <v>137</v>
      </c>
      <c r="Q668" s="42">
        <f t="shared" si="52"/>
        <v>4.7808627466063394</v>
      </c>
      <c r="R668" s="42">
        <f t="shared" si="53"/>
        <v>4.7418432827078183</v>
      </c>
      <c r="S668" s="42">
        <f t="shared" si="54"/>
        <v>4.8198822105048604</v>
      </c>
    </row>
    <row r="669" spans="9:19">
      <c r="I669" s="23">
        <v>42025</v>
      </c>
      <c r="J669" t="s">
        <v>137</v>
      </c>
      <c r="K669" t="s">
        <v>137</v>
      </c>
      <c r="L669" t="s">
        <v>137</v>
      </c>
      <c r="M669" t="s">
        <v>137</v>
      </c>
      <c r="N669">
        <f t="shared" si="57"/>
        <v>3.85</v>
      </c>
      <c r="O669" t="s">
        <v>137</v>
      </c>
      <c r="Q669" s="42">
        <f t="shared" si="52"/>
        <v>4.7808627466063394</v>
      </c>
      <c r="R669" s="42">
        <f t="shared" si="53"/>
        <v>4.7418432827078183</v>
      </c>
      <c r="S669" s="42">
        <f t="shared" si="54"/>
        <v>4.8198822105048604</v>
      </c>
    </row>
    <row r="670" spans="9:19">
      <c r="I670" s="23">
        <v>42026</v>
      </c>
      <c r="J670" t="s">
        <v>137</v>
      </c>
      <c r="K670" t="s">
        <v>137</v>
      </c>
      <c r="L670" t="s">
        <v>137</v>
      </c>
      <c r="M670" t="s">
        <v>137</v>
      </c>
      <c r="N670">
        <f t="shared" si="57"/>
        <v>3.85</v>
      </c>
      <c r="O670" t="s">
        <v>137</v>
      </c>
      <c r="Q670" s="42">
        <f t="shared" si="52"/>
        <v>4.7808627466063394</v>
      </c>
      <c r="R670" s="42">
        <f t="shared" si="53"/>
        <v>4.7418432827078183</v>
      </c>
      <c r="S670" s="42">
        <f t="shared" si="54"/>
        <v>4.8198822105048604</v>
      </c>
    </row>
    <row r="671" spans="9:19">
      <c r="I671" s="23">
        <v>42027</v>
      </c>
      <c r="J671">
        <v>3.96</v>
      </c>
      <c r="K671">
        <v>3.99</v>
      </c>
      <c r="L671">
        <v>3.88</v>
      </c>
      <c r="M671">
        <v>3.91</v>
      </c>
      <c r="N671">
        <v>3.91</v>
      </c>
      <c r="O671">
        <v>4981200</v>
      </c>
      <c r="Q671" s="42">
        <f t="shared" si="52"/>
        <v>4.7808627466063394</v>
      </c>
      <c r="R671" s="42">
        <f t="shared" si="53"/>
        <v>4.7418432827078183</v>
      </c>
      <c r="S671" s="42">
        <f t="shared" si="54"/>
        <v>4.8198822105048604</v>
      </c>
    </row>
    <row r="672" spans="9:19">
      <c r="I672" s="23">
        <v>42030</v>
      </c>
      <c r="J672">
        <v>3.92</v>
      </c>
      <c r="K672">
        <v>3.98</v>
      </c>
      <c r="L672">
        <v>3.91</v>
      </c>
      <c r="M672">
        <v>3.98</v>
      </c>
      <c r="N672">
        <v>3.98</v>
      </c>
      <c r="O672">
        <v>2540000</v>
      </c>
      <c r="Q672" s="42">
        <f t="shared" si="52"/>
        <v>4.7808627466063394</v>
      </c>
      <c r="R672" s="42">
        <f t="shared" si="53"/>
        <v>4.7418432827078183</v>
      </c>
      <c r="S672" s="42">
        <f t="shared" si="54"/>
        <v>4.8198822105048604</v>
      </c>
    </row>
    <row r="673" spans="9:19">
      <c r="I673" s="23">
        <v>42031</v>
      </c>
      <c r="J673">
        <v>3.97</v>
      </c>
      <c r="K673">
        <v>3.99</v>
      </c>
      <c r="L673">
        <v>3.89</v>
      </c>
      <c r="M673">
        <v>3.93</v>
      </c>
      <c r="N673">
        <v>3.93</v>
      </c>
      <c r="O673">
        <v>4736200</v>
      </c>
      <c r="Q673" s="42">
        <f t="shared" si="52"/>
        <v>4.7808627466063394</v>
      </c>
      <c r="R673" s="42">
        <f t="shared" si="53"/>
        <v>4.7418432827078183</v>
      </c>
      <c r="S673" s="42">
        <f t="shared" si="54"/>
        <v>4.8198822105048604</v>
      </c>
    </row>
    <row r="674" spans="9:19">
      <c r="I674" s="23">
        <v>42032</v>
      </c>
      <c r="J674">
        <v>3.93</v>
      </c>
      <c r="K674">
        <v>4.0999999999999996</v>
      </c>
      <c r="L674">
        <v>3.91</v>
      </c>
      <c r="M674">
        <v>4.0999999999999996</v>
      </c>
      <c r="N674">
        <v>4.0999999999999996</v>
      </c>
      <c r="O674">
        <v>5611400</v>
      </c>
      <c r="Q674" s="42">
        <f t="shared" si="52"/>
        <v>4.7808627466063394</v>
      </c>
      <c r="R674" s="42">
        <f t="shared" si="53"/>
        <v>4.7418432827078183</v>
      </c>
      <c r="S674" s="42">
        <f t="shared" si="54"/>
        <v>4.8198822105048604</v>
      </c>
    </row>
    <row r="675" spans="9:19">
      <c r="I675" s="23">
        <v>42033</v>
      </c>
      <c r="J675" t="s">
        <v>137</v>
      </c>
      <c r="K675" t="s">
        <v>137</v>
      </c>
      <c r="L675" t="s">
        <v>137</v>
      </c>
      <c r="M675" t="s">
        <v>137</v>
      </c>
      <c r="N675">
        <f>N674</f>
        <v>4.0999999999999996</v>
      </c>
      <c r="O675" t="s">
        <v>137</v>
      </c>
      <c r="Q675" s="42">
        <f t="shared" si="52"/>
        <v>4.7808627466063394</v>
      </c>
      <c r="R675" s="42">
        <f t="shared" si="53"/>
        <v>4.7418432827078183</v>
      </c>
      <c r="S675" s="42">
        <f t="shared" si="54"/>
        <v>4.8198822105048604</v>
      </c>
    </row>
    <row r="676" spans="9:19">
      <c r="I676" s="23">
        <v>42034</v>
      </c>
      <c r="J676">
        <v>3.98</v>
      </c>
      <c r="K676">
        <v>4.09</v>
      </c>
      <c r="L676">
        <v>3.98</v>
      </c>
      <c r="M676">
        <v>4.0599999999999996</v>
      </c>
      <c r="N676">
        <v>4.0599999999999996</v>
      </c>
      <c r="O676">
        <v>7401900</v>
      </c>
      <c r="Q676" s="42">
        <f t="shared" si="52"/>
        <v>4.7808627466063394</v>
      </c>
      <c r="R676" s="42">
        <f t="shared" si="53"/>
        <v>4.7418432827078183</v>
      </c>
      <c r="S676" s="42">
        <f t="shared" si="54"/>
        <v>4.8198822105048604</v>
      </c>
    </row>
    <row r="677" spans="9:19">
      <c r="I677" s="23">
        <v>42039</v>
      </c>
      <c r="J677">
        <v>4.0599999999999996</v>
      </c>
      <c r="K677">
        <v>4.0599999999999996</v>
      </c>
      <c r="L677">
        <v>4.0599999999999996</v>
      </c>
      <c r="M677">
        <v>4.0599999999999996</v>
      </c>
      <c r="N677">
        <v>4.0599999999999996</v>
      </c>
      <c r="O677">
        <v>0</v>
      </c>
      <c r="Q677" s="42">
        <f t="shared" si="52"/>
        <v>4.7808627466063394</v>
      </c>
      <c r="R677" s="42">
        <f t="shared" si="53"/>
        <v>4.7418432827078183</v>
      </c>
      <c r="S677" s="42">
        <f t="shared" si="54"/>
        <v>4.8198822105048604</v>
      </c>
    </row>
    <row r="678" spans="9:19">
      <c r="I678" s="23">
        <v>42040</v>
      </c>
      <c r="J678" t="s">
        <v>137</v>
      </c>
      <c r="K678" t="s">
        <v>137</v>
      </c>
      <c r="L678" t="s">
        <v>137</v>
      </c>
      <c r="M678" t="s">
        <v>137</v>
      </c>
      <c r="N678">
        <f t="shared" ref="N678:N679" si="58">N677</f>
        <v>4.0599999999999996</v>
      </c>
      <c r="O678" t="s">
        <v>137</v>
      </c>
      <c r="Q678" s="42">
        <f t="shared" si="52"/>
        <v>4.7808627466063394</v>
      </c>
      <c r="R678" s="42">
        <f t="shared" si="53"/>
        <v>4.7418432827078183</v>
      </c>
      <c r="S678" s="42">
        <f t="shared" si="54"/>
        <v>4.8198822105048604</v>
      </c>
    </row>
    <row r="679" spans="9:19">
      <c r="I679" s="23">
        <v>42041</v>
      </c>
      <c r="J679" t="s">
        <v>137</v>
      </c>
      <c r="K679" t="s">
        <v>137</v>
      </c>
      <c r="L679" t="s">
        <v>137</v>
      </c>
      <c r="M679" t="s">
        <v>137</v>
      </c>
      <c r="N679">
        <f t="shared" si="58"/>
        <v>4.0599999999999996</v>
      </c>
      <c r="O679" t="s">
        <v>137</v>
      </c>
      <c r="Q679" s="42">
        <f t="shared" si="52"/>
        <v>4.7808627466063394</v>
      </c>
      <c r="R679" s="42">
        <f t="shared" si="53"/>
        <v>4.7418432827078183</v>
      </c>
      <c r="S679" s="42">
        <f t="shared" si="54"/>
        <v>4.8198822105048604</v>
      </c>
    </row>
    <row r="680" spans="9:19">
      <c r="I680" s="23">
        <v>42044</v>
      </c>
      <c r="J680">
        <v>4.18</v>
      </c>
      <c r="K680">
        <v>4.18</v>
      </c>
      <c r="L680">
        <v>4.08</v>
      </c>
      <c r="M680">
        <v>4.1399999999999997</v>
      </c>
      <c r="N680">
        <v>4.1399999999999997</v>
      </c>
      <c r="O680">
        <v>3057300</v>
      </c>
      <c r="Q680" s="42">
        <f t="shared" si="52"/>
        <v>4.7808627466063394</v>
      </c>
      <c r="R680" s="42">
        <f t="shared" si="53"/>
        <v>4.7418432827078183</v>
      </c>
      <c r="S680" s="42">
        <f t="shared" si="54"/>
        <v>4.8198822105048604</v>
      </c>
    </row>
    <row r="681" spans="9:19">
      <c r="I681" s="23">
        <v>42045</v>
      </c>
      <c r="J681">
        <v>4.17</v>
      </c>
      <c r="K681">
        <v>4.18</v>
      </c>
      <c r="L681">
        <v>4.07</v>
      </c>
      <c r="M681">
        <v>4.08</v>
      </c>
      <c r="N681">
        <v>4.08</v>
      </c>
      <c r="O681">
        <v>3409800</v>
      </c>
      <c r="Q681" s="42">
        <f t="shared" si="52"/>
        <v>4.7808627466063394</v>
      </c>
      <c r="R681" s="42">
        <f t="shared" si="53"/>
        <v>4.7418432827078183</v>
      </c>
      <c r="S681" s="42">
        <f t="shared" si="54"/>
        <v>4.8198822105048604</v>
      </c>
    </row>
    <row r="682" spans="9:19">
      <c r="I682" s="23">
        <v>42046</v>
      </c>
      <c r="J682">
        <v>4.09</v>
      </c>
      <c r="K682">
        <v>4.17</v>
      </c>
      <c r="L682">
        <v>4.07</v>
      </c>
      <c r="M682">
        <v>4.0999999999999996</v>
      </c>
      <c r="N682">
        <v>4.0999999999999996</v>
      </c>
      <c r="O682">
        <v>3165900</v>
      </c>
      <c r="Q682" s="42">
        <f t="shared" si="52"/>
        <v>4.7808627466063394</v>
      </c>
      <c r="R682" s="42">
        <f t="shared" si="53"/>
        <v>4.7418432827078183</v>
      </c>
      <c r="S682" s="42">
        <f t="shared" si="54"/>
        <v>4.8198822105048604</v>
      </c>
    </row>
    <row r="683" spans="9:19">
      <c r="I683" s="23">
        <v>42047</v>
      </c>
      <c r="J683">
        <v>4.0999999999999996</v>
      </c>
      <c r="K683">
        <v>4.0999999999999996</v>
      </c>
      <c r="L683">
        <v>4.0199999999999996</v>
      </c>
      <c r="M683">
        <v>4.05</v>
      </c>
      <c r="N683">
        <v>4.05</v>
      </c>
      <c r="O683">
        <v>3206100</v>
      </c>
      <c r="Q683" s="42">
        <f t="shared" si="52"/>
        <v>4.7808627466063394</v>
      </c>
      <c r="R683" s="42">
        <f t="shared" si="53"/>
        <v>4.7418432827078183</v>
      </c>
      <c r="S683" s="42">
        <f t="shared" si="54"/>
        <v>4.8198822105048604</v>
      </c>
    </row>
    <row r="684" spans="9:19">
      <c r="I684" s="23">
        <v>42048</v>
      </c>
      <c r="J684">
        <v>4.05</v>
      </c>
      <c r="K684">
        <v>4.0999999999999996</v>
      </c>
      <c r="L684">
        <v>4.05</v>
      </c>
      <c r="M684">
        <v>4.09</v>
      </c>
      <c r="N684">
        <v>4.09</v>
      </c>
      <c r="O684">
        <v>4395700</v>
      </c>
      <c r="Q684" s="42">
        <f t="shared" si="52"/>
        <v>4.7808627466063394</v>
      </c>
      <c r="R684" s="42">
        <f t="shared" si="53"/>
        <v>4.7418432827078183</v>
      </c>
      <c r="S684" s="42">
        <f t="shared" si="54"/>
        <v>4.8198822105048604</v>
      </c>
    </row>
    <row r="685" spans="9:19">
      <c r="I685" s="23">
        <v>42051</v>
      </c>
      <c r="J685">
        <v>4.1100000000000003</v>
      </c>
      <c r="K685">
        <v>4.1900000000000004</v>
      </c>
      <c r="L685">
        <v>4.1100000000000003</v>
      </c>
      <c r="M685">
        <v>4.18</v>
      </c>
      <c r="N685">
        <v>4.18</v>
      </c>
      <c r="O685">
        <v>8209100</v>
      </c>
      <c r="Q685" s="42">
        <f t="shared" si="52"/>
        <v>4.7808627466063394</v>
      </c>
      <c r="R685" s="42">
        <f t="shared" si="53"/>
        <v>4.7418432827078183</v>
      </c>
      <c r="S685" s="42">
        <f t="shared" si="54"/>
        <v>4.8198822105048604</v>
      </c>
    </row>
    <row r="686" spans="9:19">
      <c r="I686" s="23">
        <v>42052</v>
      </c>
      <c r="J686">
        <v>4.1900000000000004</v>
      </c>
      <c r="K686">
        <v>4.2</v>
      </c>
      <c r="L686">
        <v>4.16</v>
      </c>
      <c r="M686">
        <v>4.2</v>
      </c>
      <c r="N686">
        <v>4.2</v>
      </c>
      <c r="O686">
        <v>4463800</v>
      </c>
      <c r="Q686" s="42">
        <f t="shared" si="52"/>
        <v>4.7808627466063394</v>
      </c>
      <c r="R686" s="42">
        <f t="shared" si="53"/>
        <v>4.7418432827078183</v>
      </c>
      <c r="S686" s="42">
        <f t="shared" si="54"/>
        <v>4.8198822105048604</v>
      </c>
    </row>
    <row r="687" spans="9:19">
      <c r="I687" s="23">
        <v>42053</v>
      </c>
      <c r="J687">
        <v>4.2</v>
      </c>
      <c r="K687">
        <v>4.21</v>
      </c>
      <c r="L687">
        <v>4.18</v>
      </c>
      <c r="M687">
        <v>4.18</v>
      </c>
      <c r="N687">
        <v>4.18</v>
      </c>
      <c r="O687">
        <v>1236400</v>
      </c>
      <c r="Q687" s="42">
        <f t="shared" si="52"/>
        <v>4.7808627466063394</v>
      </c>
      <c r="R687" s="42">
        <f t="shared" si="53"/>
        <v>4.7418432827078183</v>
      </c>
      <c r="S687" s="42">
        <f t="shared" si="54"/>
        <v>4.8198822105048604</v>
      </c>
    </row>
    <row r="688" spans="9:19">
      <c r="I688" s="23">
        <v>42058</v>
      </c>
      <c r="J688">
        <v>4.18</v>
      </c>
      <c r="K688">
        <v>4.22</v>
      </c>
      <c r="L688">
        <v>4.16</v>
      </c>
      <c r="M688">
        <v>4.16</v>
      </c>
      <c r="N688">
        <v>4.16</v>
      </c>
      <c r="O688">
        <v>2399500</v>
      </c>
      <c r="Q688" s="42">
        <f t="shared" si="52"/>
        <v>4.7808627466063394</v>
      </c>
      <c r="R688" s="42">
        <f t="shared" si="53"/>
        <v>4.7418432827078183</v>
      </c>
      <c r="S688" s="42">
        <f t="shared" si="54"/>
        <v>4.8198822105048604</v>
      </c>
    </row>
    <row r="689" spans="9:19">
      <c r="I689" s="23">
        <v>42059</v>
      </c>
      <c r="J689">
        <v>4.18</v>
      </c>
      <c r="K689">
        <v>4.18</v>
      </c>
      <c r="L689">
        <v>4.0599999999999996</v>
      </c>
      <c r="M689">
        <v>4.0999999999999996</v>
      </c>
      <c r="N689">
        <v>4.0999999999999996</v>
      </c>
      <c r="O689">
        <v>2742500</v>
      </c>
      <c r="Q689" s="42">
        <f t="shared" si="52"/>
        <v>4.7808627466063394</v>
      </c>
      <c r="R689" s="42">
        <f t="shared" si="53"/>
        <v>4.7418432827078183</v>
      </c>
      <c r="S689" s="42">
        <f t="shared" si="54"/>
        <v>4.8198822105048604</v>
      </c>
    </row>
    <row r="690" spans="9:19">
      <c r="I690" s="23">
        <v>42060</v>
      </c>
      <c r="J690">
        <v>4.0999999999999996</v>
      </c>
      <c r="K690">
        <v>4.1100000000000003</v>
      </c>
      <c r="L690">
        <v>4.0599999999999996</v>
      </c>
      <c r="M690">
        <v>4.08</v>
      </c>
      <c r="N690">
        <v>4.08</v>
      </c>
      <c r="O690">
        <v>1350400</v>
      </c>
      <c r="Q690" s="42">
        <f t="shared" si="52"/>
        <v>4.7808627466063394</v>
      </c>
      <c r="R690" s="42">
        <f t="shared" si="53"/>
        <v>4.7418432827078183</v>
      </c>
      <c r="S690" s="42">
        <f t="shared" si="54"/>
        <v>4.8198822105048604</v>
      </c>
    </row>
    <row r="691" spans="9:19">
      <c r="I691" s="23">
        <v>42061</v>
      </c>
      <c r="J691">
        <v>4.07</v>
      </c>
      <c r="K691">
        <v>4.1500000000000004</v>
      </c>
      <c r="L691">
        <v>4.05</v>
      </c>
      <c r="M691">
        <v>4.1100000000000003</v>
      </c>
      <c r="N691">
        <v>4.1100000000000003</v>
      </c>
      <c r="O691">
        <v>2554300</v>
      </c>
      <c r="Q691" s="42">
        <f t="shared" si="52"/>
        <v>4.7808627466063394</v>
      </c>
      <c r="R691" s="42">
        <f t="shared" si="53"/>
        <v>4.7418432827078183</v>
      </c>
      <c r="S691" s="42">
        <f t="shared" si="54"/>
        <v>4.8198822105048604</v>
      </c>
    </row>
    <row r="692" spans="9:19">
      <c r="I692" s="23">
        <v>42062</v>
      </c>
      <c r="J692">
        <v>4.1100000000000003</v>
      </c>
      <c r="K692">
        <v>4.1500000000000004</v>
      </c>
      <c r="L692">
        <v>4.07</v>
      </c>
      <c r="M692">
        <v>4.1100000000000003</v>
      </c>
      <c r="N692">
        <v>4.1100000000000003</v>
      </c>
      <c r="O692">
        <v>3363200</v>
      </c>
      <c r="Q692" s="42">
        <f t="shared" si="52"/>
        <v>4.7808627466063394</v>
      </c>
      <c r="R692" s="42">
        <f t="shared" si="53"/>
        <v>4.7418432827078183</v>
      </c>
      <c r="S692" s="42">
        <f t="shared" si="54"/>
        <v>4.8198822105048604</v>
      </c>
    </row>
    <row r="693" spans="9:19">
      <c r="I693" s="23">
        <v>42065</v>
      </c>
      <c r="J693">
        <v>4.1100000000000003</v>
      </c>
      <c r="K693">
        <v>4.12</v>
      </c>
      <c r="L693">
        <v>4.04</v>
      </c>
      <c r="M693">
        <v>4.07</v>
      </c>
      <c r="N693">
        <v>4.07</v>
      </c>
      <c r="O693">
        <v>2662800</v>
      </c>
      <c r="Q693" s="42">
        <f t="shared" si="52"/>
        <v>4.7808627466063394</v>
      </c>
      <c r="R693" s="42">
        <f t="shared" si="53"/>
        <v>4.7418432827078183</v>
      </c>
      <c r="S693" s="42">
        <f t="shared" si="54"/>
        <v>4.8198822105048604</v>
      </c>
    </row>
    <row r="694" spans="9:19">
      <c r="I694" s="23">
        <v>42066</v>
      </c>
      <c r="J694">
        <v>4.07</v>
      </c>
      <c r="K694">
        <v>4.1900000000000004</v>
      </c>
      <c r="L694">
        <v>4.0599999999999996</v>
      </c>
      <c r="M694">
        <v>4.17</v>
      </c>
      <c r="N694">
        <v>4.17</v>
      </c>
      <c r="O694">
        <v>4223700</v>
      </c>
      <c r="Q694" s="42">
        <f t="shared" si="52"/>
        <v>4.7808627466063394</v>
      </c>
      <c r="R694" s="42">
        <f t="shared" si="53"/>
        <v>4.7418432827078183</v>
      </c>
      <c r="S694" s="42">
        <f t="shared" si="54"/>
        <v>4.8198822105048604</v>
      </c>
    </row>
    <row r="695" spans="9:19">
      <c r="I695" s="23">
        <v>42067</v>
      </c>
      <c r="J695">
        <v>4.17</v>
      </c>
      <c r="K695">
        <v>4.2</v>
      </c>
      <c r="L695">
        <v>4.0999999999999996</v>
      </c>
      <c r="M695">
        <v>4.18</v>
      </c>
      <c r="N695">
        <v>4.18</v>
      </c>
      <c r="O695">
        <v>4786100</v>
      </c>
      <c r="Q695" s="42">
        <f t="shared" si="52"/>
        <v>4.7808627466063394</v>
      </c>
      <c r="R695" s="42">
        <f t="shared" si="53"/>
        <v>4.7418432827078183</v>
      </c>
      <c r="S695" s="42">
        <f t="shared" si="54"/>
        <v>4.8198822105048604</v>
      </c>
    </row>
    <row r="696" spans="9:19">
      <c r="I696" s="23">
        <v>42068</v>
      </c>
      <c r="J696">
        <v>4.2</v>
      </c>
      <c r="K696">
        <v>4.2</v>
      </c>
      <c r="L696">
        <v>4.13</v>
      </c>
      <c r="M696">
        <v>4.13</v>
      </c>
      <c r="N696">
        <v>4.13</v>
      </c>
      <c r="O696">
        <v>2611800</v>
      </c>
      <c r="Q696" s="42">
        <f t="shared" si="52"/>
        <v>4.7808627466063394</v>
      </c>
      <c r="R696" s="42">
        <f t="shared" si="53"/>
        <v>4.7418432827078183</v>
      </c>
      <c r="S696" s="42">
        <f t="shared" si="54"/>
        <v>4.8198822105048604</v>
      </c>
    </row>
    <row r="697" spans="9:19">
      <c r="I697" s="23">
        <v>42069</v>
      </c>
      <c r="J697">
        <v>4.1900000000000004</v>
      </c>
      <c r="K697">
        <v>4.1900000000000004</v>
      </c>
      <c r="L697">
        <v>4.08</v>
      </c>
      <c r="M697">
        <v>4.17</v>
      </c>
      <c r="N697">
        <v>4.17</v>
      </c>
      <c r="O697">
        <v>2022300</v>
      </c>
      <c r="Q697" s="42">
        <f t="shared" si="52"/>
        <v>4.7808627466063394</v>
      </c>
      <c r="R697" s="42">
        <f t="shared" si="53"/>
        <v>4.7418432827078183</v>
      </c>
      <c r="S697" s="42">
        <f t="shared" si="54"/>
        <v>4.8198822105048604</v>
      </c>
    </row>
    <row r="698" spans="9:19">
      <c r="I698" s="23">
        <v>42072</v>
      </c>
      <c r="J698">
        <v>4.12</v>
      </c>
      <c r="K698">
        <v>4.17</v>
      </c>
      <c r="L698">
        <v>4.0199999999999996</v>
      </c>
      <c r="M698">
        <v>4.0199999999999996</v>
      </c>
      <c r="N698">
        <v>4.0199999999999996</v>
      </c>
      <c r="O698">
        <v>2660000</v>
      </c>
      <c r="Q698" s="42">
        <f t="shared" si="52"/>
        <v>4.7808627466063394</v>
      </c>
      <c r="R698" s="42">
        <f t="shared" si="53"/>
        <v>4.7418432827078183</v>
      </c>
      <c r="S698" s="42">
        <f t="shared" si="54"/>
        <v>4.8198822105048604</v>
      </c>
    </row>
    <row r="699" spans="9:19">
      <c r="I699" s="23">
        <v>42073</v>
      </c>
      <c r="J699">
        <v>4.05</v>
      </c>
      <c r="K699">
        <v>4.12</v>
      </c>
      <c r="L699">
        <v>4.04</v>
      </c>
      <c r="M699">
        <v>4.05</v>
      </c>
      <c r="N699">
        <v>4.05</v>
      </c>
      <c r="O699">
        <v>3636200</v>
      </c>
      <c r="Q699" s="42">
        <f t="shared" si="52"/>
        <v>4.7808627466063394</v>
      </c>
      <c r="R699" s="42">
        <f t="shared" si="53"/>
        <v>4.7418432827078183</v>
      </c>
      <c r="S699" s="42">
        <f t="shared" si="54"/>
        <v>4.8198822105048604</v>
      </c>
    </row>
    <row r="700" spans="9:19">
      <c r="I700" s="23">
        <v>42074</v>
      </c>
      <c r="J700">
        <v>4.05</v>
      </c>
      <c r="K700">
        <v>4.1100000000000003</v>
      </c>
      <c r="L700">
        <v>4.01</v>
      </c>
      <c r="M700">
        <v>4.07</v>
      </c>
      <c r="N700">
        <v>4.07</v>
      </c>
      <c r="O700">
        <v>3796600</v>
      </c>
      <c r="Q700" s="42">
        <f t="shared" si="52"/>
        <v>4.7808627466063394</v>
      </c>
      <c r="R700" s="42">
        <f t="shared" si="53"/>
        <v>4.7418432827078183</v>
      </c>
      <c r="S700" s="42">
        <f t="shared" si="54"/>
        <v>4.8198822105048604</v>
      </c>
    </row>
    <row r="701" spans="9:19">
      <c r="I701" s="23">
        <v>42075</v>
      </c>
      <c r="J701">
        <v>4.05</v>
      </c>
      <c r="K701">
        <v>4.07</v>
      </c>
      <c r="L701">
        <v>4.0199999999999996</v>
      </c>
      <c r="M701">
        <v>4.07</v>
      </c>
      <c r="N701">
        <v>4.07</v>
      </c>
      <c r="O701">
        <v>3105400</v>
      </c>
      <c r="Q701" s="42">
        <f t="shared" si="52"/>
        <v>4.7808627466063394</v>
      </c>
      <c r="R701" s="42">
        <f t="shared" si="53"/>
        <v>4.7418432827078183</v>
      </c>
      <c r="S701" s="42">
        <f t="shared" si="54"/>
        <v>4.8198822105048604</v>
      </c>
    </row>
    <row r="702" spans="9:19">
      <c r="I702" s="23">
        <v>42076</v>
      </c>
      <c r="J702">
        <v>4.07</v>
      </c>
      <c r="K702">
        <v>4.1399999999999997</v>
      </c>
      <c r="L702">
        <v>4.0599999999999996</v>
      </c>
      <c r="M702">
        <v>4.12</v>
      </c>
      <c r="N702">
        <v>4.12</v>
      </c>
      <c r="O702">
        <v>2846700</v>
      </c>
      <c r="Q702" s="42">
        <f t="shared" si="52"/>
        <v>4.7808627466063394</v>
      </c>
      <c r="R702" s="42">
        <f t="shared" si="53"/>
        <v>4.7418432827078183</v>
      </c>
      <c r="S702" s="42">
        <f t="shared" si="54"/>
        <v>4.8198822105048604</v>
      </c>
    </row>
    <row r="703" spans="9:19">
      <c r="I703" s="23">
        <v>42079</v>
      </c>
      <c r="J703">
        <v>4.08</v>
      </c>
      <c r="K703">
        <v>4.12</v>
      </c>
      <c r="L703">
        <v>4.07</v>
      </c>
      <c r="M703">
        <v>4.07</v>
      </c>
      <c r="N703">
        <v>4.07</v>
      </c>
      <c r="O703">
        <v>1865400</v>
      </c>
      <c r="Q703" s="42">
        <f t="shared" si="52"/>
        <v>4.7808627466063394</v>
      </c>
      <c r="R703" s="42">
        <f t="shared" si="53"/>
        <v>4.7418432827078183</v>
      </c>
      <c r="S703" s="42">
        <f t="shared" si="54"/>
        <v>4.8198822105048604</v>
      </c>
    </row>
    <row r="704" spans="9:19">
      <c r="I704" s="23">
        <v>42080</v>
      </c>
      <c r="J704">
        <v>4.07</v>
      </c>
      <c r="K704">
        <v>4.17</v>
      </c>
      <c r="L704">
        <v>4.07</v>
      </c>
      <c r="M704">
        <v>4.1399999999999997</v>
      </c>
      <c r="N704">
        <v>4.1399999999999997</v>
      </c>
      <c r="O704">
        <v>1848200</v>
      </c>
      <c r="Q704" s="42">
        <f t="shared" si="52"/>
        <v>4.7808627466063394</v>
      </c>
      <c r="R704" s="42">
        <f t="shared" si="53"/>
        <v>4.7418432827078183</v>
      </c>
      <c r="S704" s="42">
        <f t="shared" si="54"/>
        <v>4.8198822105048604</v>
      </c>
    </row>
    <row r="705" spans="9:19">
      <c r="I705" s="23">
        <v>42081</v>
      </c>
      <c r="J705">
        <v>4.1399999999999997</v>
      </c>
      <c r="K705">
        <v>4.2</v>
      </c>
      <c r="L705">
        <v>4.12</v>
      </c>
      <c r="M705">
        <v>4.1500000000000004</v>
      </c>
      <c r="N705">
        <v>4.1500000000000004</v>
      </c>
      <c r="O705">
        <v>6986700</v>
      </c>
      <c r="Q705" s="42">
        <f t="shared" si="52"/>
        <v>4.7808627466063394</v>
      </c>
      <c r="R705" s="42">
        <f t="shared" si="53"/>
        <v>4.7418432827078183</v>
      </c>
      <c r="S705" s="42">
        <f t="shared" si="54"/>
        <v>4.8198822105048604</v>
      </c>
    </row>
    <row r="706" spans="9:19">
      <c r="I706" s="23">
        <v>42082</v>
      </c>
      <c r="J706">
        <v>4.18</v>
      </c>
      <c r="K706">
        <v>4.2</v>
      </c>
      <c r="L706">
        <v>4.17</v>
      </c>
      <c r="M706">
        <v>4.2</v>
      </c>
      <c r="N706">
        <v>4.2</v>
      </c>
      <c r="O706">
        <v>3435500</v>
      </c>
      <c r="Q706" s="42">
        <f t="shared" si="52"/>
        <v>4.7808627466063394</v>
      </c>
      <c r="R706" s="42">
        <f t="shared" si="53"/>
        <v>4.7418432827078183</v>
      </c>
      <c r="S706" s="42">
        <f t="shared" si="54"/>
        <v>4.8198822105048604</v>
      </c>
    </row>
    <row r="707" spans="9:19">
      <c r="I707" s="23">
        <v>42083</v>
      </c>
      <c r="J707">
        <v>4.18</v>
      </c>
      <c r="K707">
        <v>4.25</v>
      </c>
      <c r="L707">
        <v>4.16</v>
      </c>
      <c r="M707">
        <v>4.17</v>
      </c>
      <c r="N707">
        <v>4.17</v>
      </c>
      <c r="O707">
        <v>9873700</v>
      </c>
      <c r="Q707" s="42">
        <f t="shared" si="52"/>
        <v>4.7808627466063394</v>
      </c>
      <c r="R707" s="42">
        <f t="shared" si="53"/>
        <v>4.7418432827078183</v>
      </c>
      <c r="S707" s="42">
        <f t="shared" si="54"/>
        <v>4.8198822105048604</v>
      </c>
    </row>
    <row r="708" spans="9:19">
      <c r="I708" s="23">
        <v>42086</v>
      </c>
      <c r="J708">
        <v>4.1500000000000004</v>
      </c>
      <c r="K708">
        <v>4.2</v>
      </c>
      <c r="L708">
        <v>4.0999999999999996</v>
      </c>
      <c r="M708">
        <v>4.0999999999999996</v>
      </c>
      <c r="N708">
        <v>4.0999999999999996</v>
      </c>
      <c r="O708">
        <v>2740400</v>
      </c>
      <c r="Q708" s="42">
        <f t="shared" si="52"/>
        <v>4.7808627466063394</v>
      </c>
      <c r="R708" s="42">
        <f t="shared" si="53"/>
        <v>4.7418432827078183</v>
      </c>
      <c r="S708" s="42">
        <f t="shared" si="54"/>
        <v>4.8198822105048604</v>
      </c>
    </row>
    <row r="709" spans="9:19">
      <c r="I709" s="23">
        <v>42087</v>
      </c>
      <c r="J709">
        <v>4.09</v>
      </c>
      <c r="K709">
        <v>4.1900000000000004</v>
      </c>
      <c r="L709">
        <v>4.09</v>
      </c>
      <c r="M709">
        <v>4.1900000000000004</v>
      </c>
      <c r="N709">
        <v>4.1900000000000004</v>
      </c>
      <c r="O709">
        <v>2658600</v>
      </c>
      <c r="Q709" s="42">
        <f t="shared" si="52"/>
        <v>4.7808627466063394</v>
      </c>
      <c r="R709" s="42">
        <f t="shared" si="53"/>
        <v>4.7418432827078183</v>
      </c>
      <c r="S709" s="42">
        <f t="shared" si="54"/>
        <v>4.8198822105048604</v>
      </c>
    </row>
    <row r="710" spans="9:19">
      <c r="I710" s="23">
        <v>42088</v>
      </c>
      <c r="J710">
        <v>4.18</v>
      </c>
      <c r="K710">
        <v>4.21</v>
      </c>
      <c r="L710">
        <v>4.16</v>
      </c>
      <c r="M710">
        <v>4.17</v>
      </c>
      <c r="N710">
        <v>4.17</v>
      </c>
      <c r="O710">
        <v>3224100</v>
      </c>
      <c r="Q710" s="42">
        <f t="shared" si="52"/>
        <v>4.7808627466063394</v>
      </c>
      <c r="R710" s="42">
        <f t="shared" si="53"/>
        <v>4.7418432827078183</v>
      </c>
      <c r="S710" s="42">
        <f t="shared" si="54"/>
        <v>4.8198822105048604</v>
      </c>
    </row>
    <row r="711" spans="9:19">
      <c r="I711" s="23">
        <v>42089</v>
      </c>
      <c r="J711">
        <v>4.1399999999999997</v>
      </c>
      <c r="K711">
        <v>4.1500000000000004</v>
      </c>
      <c r="L711">
        <v>4.09</v>
      </c>
      <c r="M711">
        <v>4.12</v>
      </c>
      <c r="N711">
        <v>4.12</v>
      </c>
      <c r="O711">
        <v>3200600</v>
      </c>
      <c r="Q711" s="42">
        <f t="shared" si="52"/>
        <v>4.7808627466063394</v>
      </c>
      <c r="R711" s="42">
        <f t="shared" si="53"/>
        <v>4.7418432827078183</v>
      </c>
      <c r="S711" s="42">
        <f t="shared" si="54"/>
        <v>4.8198822105048604</v>
      </c>
    </row>
    <row r="712" spans="9:19">
      <c r="I712" s="23">
        <v>42090</v>
      </c>
      <c r="J712">
        <v>4.1100000000000003</v>
      </c>
      <c r="K712">
        <v>4.1900000000000004</v>
      </c>
      <c r="L712">
        <v>4.1100000000000003</v>
      </c>
      <c r="M712">
        <v>4.1900000000000004</v>
      </c>
      <c r="N712">
        <v>4.1900000000000004</v>
      </c>
      <c r="O712">
        <v>8236000</v>
      </c>
      <c r="Q712" s="42">
        <f t="shared" si="52"/>
        <v>4.7808627466063394</v>
      </c>
      <c r="R712" s="42">
        <f t="shared" si="53"/>
        <v>4.7418432827078183</v>
      </c>
      <c r="S712" s="42">
        <f t="shared" si="54"/>
        <v>4.8198822105048604</v>
      </c>
    </row>
    <row r="713" spans="9:19">
      <c r="I713" s="23">
        <v>42093</v>
      </c>
      <c r="J713">
        <v>4.2</v>
      </c>
      <c r="K713">
        <v>4.24</v>
      </c>
      <c r="L713">
        <v>4.18</v>
      </c>
      <c r="M713">
        <v>4.18</v>
      </c>
      <c r="N713">
        <v>4.18</v>
      </c>
      <c r="O713">
        <v>3654300</v>
      </c>
      <c r="Q713" s="42">
        <f t="shared" ref="Q713:Q776" si="59">Q712</f>
        <v>4.7808627466063394</v>
      </c>
      <c r="R713" s="42">
        <f t="shared" ref="R713:R776" si="60">R712</f>
        <v>4.7418432827078183</v>
      </c>
      <c r="S713" s="42">
        <f t="shared" ref="S713:S776" si="61">S712</f>
        <v>4.8198822105048604</v>
      </c>
    </row>
    <row r="714" spans="9:19">
      <c r="I714" s="23">
        <v>42094</v>
      </c>
      <c r="J714">
        <v>4.22</v>
      </c>
      <c r="K714">
        <v>4.2300000000000004</v>
      </c>
      <c r="L714">
        <v>4.1500000000000004</v>
      </c>
      <c r="M714">
        <v>4.2300000000000004</v>
      </c>
      <c r="N714">
        <v>4.2300000000000004</v>
      </c>
      <c r="O714">
        <v>4503500</v>
      </c>
      <c r="Q714" s="42">
        <f t="shared" si="59"/>
        <v>4.7808627466063394</v>
      </c>
      <c r="R714" s="42">
        <f t="shared" si="60"/>
        <v>4.7418432827078183</v>
      </c>
      <c r="S714" s="42">
        <f t="shared" si="61"/>
        <v>4.8198822105048604</v>
      </c>
    </row>
    <row r="715" spans="9:19">
      <c r="I715" s="23">
        <v>42095</v>
      </c>
      <c r="J715">
        <v>4.25</v>
      </c>
      <c r="K715">
        <v>4.25</v>
      </c>
      <c r="L715">
        <v>4.1399999999999997</v>
      </c>
      <c r="M715">
        <v>4.1399999999999997</v>
      </c>
      <c r="N715">
        <v>4.1399999999999997</v>
      </c>
      <c r="O715">
        <v>1082600</v>
      </c>
      <c r="Q715" s="42">
        <f t="shared" si="59"/>
        <v>4.7808627466063394</v>
      </c>
      <c r="R715" s="42">
        <f t="shared" si="60"/>
        <v>4.7418432827078183</v>
      </c>
      <c r="S715" s="42">
        <f t="shared" si="61"/>
        <v>4.8198822105048604</v>
      </c>
    </row>
    <row r="716" spans="9:19">
      <c r="I716" s="23">
        <v>42096</v>
      </c>
      <c r="J716">
        <v>4.1500000000000004</v>
      </c>
      <c r="K716">
        <v>4.25</v>
      </c>
      <c r="L716">
        <v>4.1500000000000004</v>
      </c>
      <c r="M716">
        <v>4.2300000000000004</v>
      </c>
      <c r="N716">
        <v>4.2300000000000004</v>
      </c>
      <c r="O716">
        <v>1788800</v>
      </c>
      <c r="Q716" s="42">
        <f t="shared" si="59"/>
        <v>4.7808627466063394</v>
      </c>
      <c r="R716" s="42">
        <f t="shared" si="60"/>
        <v>4.7418432827078183</v>
      </c>
      <c r="S716" s="42">
        <f t="shared" si="61"/>
        <v>4.8198822105048604</v>
      </c>
    </row>
    <row r="717" spans="9:19">
      <c r="I717" s="23">
        <v>42097</v>
      </c>
      <c r="J717">
        <v>4.2300000000000004</v>
      </c>
      <c r="K717">
        <v>4.25</v>
      </c>
      <c r="L717">
        <v>4.1399999999999997</v>
      </c>
      <c r="M717">
        <v>4.1500000000000004</v>
      </c>
      <c r="N717">
        <v>4.1500000000000004</v>
      </c>
      <c r="O717">
        <v>1825200</v>
      </c>
      <c r="Q717" s="42">
        <f t="shared" si="59"/>
        <v>4.7808627466063394</v>
      </c>
      <c r="R717" s="42">
        <f t="shared" si="60"/>
        <v>4.7418432827078183</v>
      </c>
      <c r="S717" s="42">
        <f t="shared" si="61"/>
        <v>4.8198822105048604</v>
      </c>
    </row>
    <row r="718" spans="9:19">
      <c r="I718" s="23">
        <v>42100</v>
      </c>
      <c r="J718">
        <v>4.16</v>
      </c>
      <c r="K718">
        <v>4.24</v>
      </c>
      <c r="L718">
        <v>4.16</v>
      </c>
      <c r="M718">
        <v>4.24</v>
      </c>
      <c r="N718">
        <v>4.24</v>
      </c>
      <c r="O718">
        <v>2079500</v>
      </c>
      <c r="Q718" s="42">
        <f t="shared" si="59"/>
        <v>4.7808627466063394</v>
      </c>
      <c r="R718" s="42">
        <f t="shared" si="60"/>
        <v>4.7418432827078183</v>
      </c>
      <c r="S718" s="42">
        <f t="shared" si="61"/>
        <v>4.8198822105048604</v>
      </c>
    </row>
    <row r="719" spans="9:19">
      <c r="I719" s="23">
        <v>42101</v>
      </c>
      <c r="J719">
        <v>4.24</v>
      </c>
      <c r="K719">
        <v>4.3600000000000003</v>
      </c>
      <c r="L719">
        <v>4.2300000000000004</v>
      </c>
      <c r="M719">
        <v>4.3600000000000003</v>
      </c>
      <c r="N719">
        <v>4.3600000000000003</v>
      </c>
      <c r="O719">
        <v>2798300</v>
      </c>
      <c r="Q719" s="42">
        <f t="shared" si="59"/>
        <v>4.7808627466063394</v>
      </c>
      <c r="R719" s="42">
        <f t="shared" si="60"/>
        <v>4.7418432827078183</v>
      </c>
      <c r="S719" s="42">
        <f t="shared" si="61"/>
        <v>4.8198822105048604</v>
      </c>
    </row>
    <row r="720" spans="9:19">
      <c r="I720" s="23">
        <v>42102</v>
      </c>
      <c r="J720">
        <v>4.3</v>
      </c>
      <c r="K720">
        <v>4.3600000000000003</v>
      </c>
      <c r="L720">
        <v>4.26</v>
      </c>
      <c r="M720">
        <v>4.3600000000000003</v>
      </c>
      <c r="N720">
        <v>4.3600000000000003</v>
      </c>
      <c r="O720">
        <v>2067900</v>
      </c>
      <c r="Q720" s="42">
        <f t="shared" si="59"/>
        <v>4.7808627466063394</v>
      </c>
      <c r="R720" s="42">
        <f t="shared" si="60"/>
        <v>4.7418432827078183</v>
      </c>
      <c r="S720" s="42">
        <f t="shared" si="61"/>
        <v>4.8198822105048604</v>
      </c>
    </row>
    <row r="721" spans="9:19">
      <c r="I721" s="23">
        <v>42103</v>
      </c>
      <c r="J721">
        <v>4.33</v>
      </c>
      <c r="K721">
        <v>4.41</v>
      </c>
      <c r="L721">
        <v>4.32</v>
      </c>
      <c r="M721">
        <v>4.41</v>
      </c>
      <c r="N721">
        <v>4.41</v>
      </c>
      <c r="O721">
        <v>2531000</v>
      </c>
      <c r="Q721" s="42">
        <f t="shared" si="59"/>
        <v>4.7808627466063394</v>
      </c>
      <c r="R721" s="42">
        <f t="shared" si="60"/>
        <v>4.7418432827078183</v>
      </c>
      <c r="S721" s="42">
        <f t="shared" si="61"/>
        <v>4.8198822105048604</v>
      </c>
    </row>
    <row r="722" spans="9:19">
      <c r="I722" s="23">
        <v>42104</v>
      </c>
      <c r="J722">
        <v>4.38</v>
      </c>
      <c r="K722">
        <v>4.43</v>
      </c>
      <c r="L722">
        <v>4.3499999999999996</v>
      </c>
      <c r="M722">
        <v>4.42</v>
      </c>
      <c r="N722">
        <v>4.42</v>
      </c>
      <c r="O722">
        <v>3374900</v>
      </c>
      <c r="Q722" s="42">
        <f t="shared" si="59"/>
        <v>4.7808627466063394</v>
      </c>
      <c r="R722" s="42">
        <f t="shared" si="60"/>
        <v>4.7418432827078183</v>
      </c>
      <c r="S722" s="42">
        <f t="shared" si="61"/>
        <v>4.8198822105048604</v>
      </c>
    </row>
    <row r="723" spans="9:19">
      <c r="I723" s="23">
        <v>42107</v>
      </c>
      <c r="J723">
        <v>4.42</v>
      </c>
      <c r="K723">
        <v>4.68</v>
      </c>
      <c r="L723">
        <v>4.41</v>
      </c>
      <c r="M723">
        <v>4.6100000000000003</v>
      </c>
      <c r="N723">
        <v>4.6100000000000003</v>
      </c>
      <c r="O723">
        <v>6092200</v>
      </c>
      <c r="Q723" s="42">
        <f t="shared" si="59"/>
        <v>4.7808627466063394</v>
      </c>
      <c r="R723" s="42">
        <f t="shared" si="60"/>
        <v>4.7418432827078183</v>
      </c>
      <c r="S723" s="42">
        <f t="shared" si="61"/>
        <v>4.8198822105048604</v>
      </c>
    </row>
    <row r="724" spans="9:19">
      <c r="I724" s="23">
        <v>42108</v>
      </c>
      <c r="J724">
        <v>4.5999999999999996</v>
      </c>
      <c r="K724">
        <v>4.7</v>
      </c>
      <c r="L724">
        <v>4.5</v>
      </c>
      <c r="M724">
        <v>4.5599999999999996</v>
      </c>
      <c r="N724">
        <v>4.5599999999999996</v>
      </c>
      <c r="O724">
        <v>3844200</v>
      </c>
      <c r="Q724" s="42">
        <f t="shared" si="59"/>
        <v>4.7808627466063394</v>
      </c>
      <c r="R724" s="42">
        <f t="shared" si="60"/>
        <v>4.7418432827078183</v>
      </c>
      <c r="S724" s="42">
        <f t="shared" si="61"/>
        <v>4.8198822105048604</v>
      </c>
    </row>
    <row r="725" spans="9:19">
      <c r="I725" s="23">
        <v>42109</v>
      </c>
      <c r="J725">
        <v>4.5599999999999996</v>
      </c>
      <c r="K725">
        <v>4.62</v>
      </c>
      <c r="L725">
        <v>4.53</v>
      </c>
      <c r="M725">
        <v>4.55</v>
      </c>
      <c r="N725">
        <v>4.55</v>
      </c>
      <c r="O725">
        <v>4162100</v>
      </c>
      <c r="Q725" s="42">
        <f t="shared" si="59"/>
        <v>4.7808627466063394</v>
      </c>
      <c r="R725" s="42">
        <f t="shared" si="60"/>
        <v>4.7418432827078183</v>
      </c>
      <c r="S725" s="42">
        <f t="shared" si="61"/>
        <v>4.8198822105048604</v>
      </c>
    </row>
    <row r="726" spans="9:19">
      <c r="I726" s="23">
        <v>42110</v>
      </c>
      <c r="J726">
        <v>4.54</v>
      </c>
      <c r="K726">
        <v>4.59</v>
      </c>
      <c r="L726">
        <v>4.47</v>
      </c>
      <c r="M726">
        <v>4.59</v>
      </c>
      <c r="N726">
        <v>4.59</v>
      </c>
      <c r="O726">
        <v>2983900</v>
      </c>
      <c r="Q726" s="42">
        <f t="shared" si="59"/>
        <v>4.7808627466063394</v>
      </c>
      <c r="R726" s="42">
        <f t="shared" si="60"/>
        <v>4.7418432827078183</v>
      </c>
      <c r="S726" s="42">
        <f t="shared" si="61"/>
        <v>4.8198822105048604</v>
      </c>
    </row>
    <row r="727" spans="9:19">
      <c r="I727" s="23">
        <v>42111</v>
      </c>
      <c r="J727">
        <v>4.59</v>
      </c>
      <c r="K727">
        <v>4.5999999999999996</v>
      </c>
      <c r="L727">
        <v>4.47</v>
      </c>
      <c r="M727">
        <v>4.47</v>
      </c>
      <c r="N727">
        <v>4.47</v>
      </c>
      <c r="O727">
        <v>3382200</v>
      </c>
      <c r="Q727" s="42">
        <f t="shared" si="59"/>
        <v>4.7808627466063394</v>
      </c>
      <c r="R727" s="42">
        <f t="shared" si="60"/>
        <v>4.7418432827078183</v>
      </c>
      <c r="S727" s="42">
        <f t="shared" si="61"/>
        <v>4.8198822105048604</v>
      </c>
    </row>
    <row r="728" spans="9:19">
      <c r="I728" s="23">
        <v>42114</v>
      </c>
      <c r="J728">
        <v>4.54</v>
      </c>
      <c r="K728">
        <v>4.54</v>
      </c>
      <c r="L728">
        <v>4.3</v>
      </c>
      <c r="M728">
        <v>4.33</v>
      </c>
      <c r="N728">
        <v>4.33</v>
      </c>
      <c r="O728">
        <v>5898400</v>
      </c>
      <c r="Q728" s="42">
        <f t="shared" si="59"/>
        <v>4.7808627466063394</v>
      </c>
      <c r="R728" s="42">
        <f t="shared" si="60"/>
        <v>4.7418432827078183</v>
      </c>
      <c r="S728" s="42">
        <f t="shared" si="61"/>
        <v>4.8198822105048604</v>
      </c>
    </row>
    <row r="729" spans="9:19">
      <c r="I729" s="23">
        <v>42115</v>
      </c>
      <c r="J729">
        <v>4.33</v>
      </c>
      <c r="K729">
        <v>4.47</v>
      </c>
      <c r="L729">
        <v>4.33</v>
      </c>
      <c r="M729">
        <v>4.45</v>
      </c>
      <c r="N729">
        <v>4.45</v>
      </c>
      <c r="O729">
        <v>2574300</v>
      </c>
      <c r="Q729" s="42">
        <f t="shared" si="59"/>
        <v>4.7808627466063394</v>
      </c>
      <c r="R729" s="42">
        <f t="shared" si="60"/>
        <v>4.7418432827078183</v>
      </c>
      <c r="S729" s="42">
        <f t="shared" si="61"/>
        <v>4.8198822105048604</v>
      </c>
    </row>
    <row r="730" spans="9:19">
      <c r="I730" s="23">
        <v>42116</v>
      </c>
      <c r="J730">
        <v>4.4000000000000004</v>
      </c>
      <c r="K730">
        <v>4.4400000000000004</v>
      </c>
      <c r="L730">
        <v>4.34</v>
      </c>
      <c r="M730">
        <v>4.38</v>
      </c>
      <c r="N730">
        <v>4.38</v>
      </c>
      <c r="O730">
        <v>2541000</v>
      </c>
      <c r="Q730" s="42">
        <f t="shared" si="59"/>
        <v>4.7808627466063394</v>
      </c>
      <c r="R730" s="42">
        <f t="shared" si="60"/>
        <v>4.7418432827078183</v>
      </c>
      <c r="S730" s="42">
        <f t="shared" si="61"/>
        <v>4.8198822105048604</v>
      </c>
    </row>
    <row r="731" spans="9:19">
      <c r="I731" s="23">
        <v>42117</v>
      </c>
      <c r="J731">
        <v>4.3499999999999996</v>
      </c>
      <c r="K731">
        <v>4.42</v>
      </c>
      <c r="L731">
        <v>4.3499999999999996</v>
      </c>
      <c r="M731">
        <v>4.3600000000000003</v>
      </c>
      <c r="N731">
        <v>4.3600000000000003</v>
      </c>
      <c r="O731">
        <v>1098800</v>
      </c>
      <c r="Q731" s="42">
        <f t="shared" si="59"/>
        <v>4.7808627466063394</v>
      </c>
      <c r="R731" s="42">
        <f t="shared" si="60"/>
        <v>4.7418432827078183</v>
      </c>
      <c r="S731" s="42">
        <f t="shared" si="61"/>
        <v>4.8198822105048604</v>
      </c>
    </row>
    <row r="732" spans="9:19">
      <c r="I732" s="23">
        <v>42118</v>
      </c>
      <c r="J732">
        <v>4.4000000000000004</v>
      </c>
      <c r="K732">
        <v>4.4800000000000004</v>
      </c>
      <c r="L732">
        <v>4.37</v>
      </c>
      <c r="M732">
        <v>4.4800000000000004</v>
      </c>
      <c r="N732">
        <v>4.4800000000000004</v>
      </c>
      <c r="O732">
        <v>3173000</v>
      </c>
      <c r="Q732" s="42">
        <f t="shared" si="59"/>
        <v>4.7808627466063394</v>
      </c>
      <c r="R732" s="42">
        <f t="shared" si="60"/>
        <v>4.7418432827078183</v>
      </c>
      <c r="S732" s="42">
        <f t="shared" si="61"/>
        <v>4.8198822105048604</v>
      </c>
    </row>
    <row r="733" spans="9:19">
      <c r="I733" s="23">
        <v>42121</v>
      </c>
      <c r="J733">
        <v>4.45</v>
      </c>
      <c r="K733">
        <v>4.59</v>
      </c>
      <c r="L733">
        <v>4.38</v>
      </c>
      <c r="M733">
        <v>4.42</v>
      </c>
      <c r="N733">
        <v>4.42</v>
      </c>
      <c r="O733">
        <v>1813600</v>
      </c>
      <c r="Q733" s="42">
        <f t="shared" si="59"/>
        <v>4.7808627466063394</v>
      </c>
      <c r="R733" s="42">
        <f t="shared" si="60"/>
        <v>4.7418432827078183</v>
      </c>
      <c r="S733" s="42">
        <f t="shared" si="61"/>
        <v>4.8198822105048604</v>
      </c>
    </row>
    <row r="734" spans="9:19">
      <c r="I734" s="23">
        <v>42122</v>
      </c>
      <c r="J734">
        <v>4.42</v>
      </c>
      <c r="K734">
        <v>4.46</v>
      </c>
      <c r="L734">
        <v>4.3099999999999996</v>
      </c>
      <c r="M734">
        <v>4.3499999999999996</v>
      </c>
      <c r="N734">
        <v>4.3499999999999996</v>
      </c>
      <c r="O734">
        <v>3610200</v>
      </c>
      <c r="Q734" s="42">
        <f t="shared" si="59"/>
        <v>4.7808627466063394</v>
      </c>
      <c r="R734" s="42">
        <f t="shared" si="60"/>
        <v>4.7418432827078183</v>
      </c>
      <c r="S734" s="42">
        <f t="shared" si="61"/>
        <v>4.8198822105048604</v>
      </c>
    </row>
    <row r="735" spans="9:19">
      <c r="I735" s="23">
        <v>42123</v>
      </c>
      <c r="J735">
        <v>4.3499999999999996</v>
      </c>
      <c r="K735">
        <v>4.45</v>
      </c>
      <c r="L735">
        <v>4.34</v>
      </c>
      <c r="M735">
        <v>4.38</v>
      </c>
      <c r="N735">
        <v>4.38</v>
      </c>
      <c r="O735">
        <v>3193400</v>
      </c>
      <c r="Q735" s="42">
        <f t="shared" si="59"/>
        <v>4.7808627466063394</v>
      </c>
      <c r="R735" s="42">
        <f t="shared" si="60"/>
        <v>4.7418432827078183</v>
      </c>
      <c r="S735" s="42">
        <f t="shared" si="61"/>
        <v>4.8198822105048604</v>
      </c>
    </row>
    <row r="736" spans="9:19">
      <c r="I736" s="23">
        <v>42124</v>
      </c>
      <c r="J736">
        <v>4.38</v>
      </c>
      <c r="K736">
        <v>4.4000000000000004</v>
      </c>
      <c r="L736">
        <v>4.26</v>
      </c>
      <c r="M736">
        <v>4.3</v>
      </c>
      <c r="N736">
        <v>4.3</v>
      </c>
      <c r="O736">
        <v>10145400</v>
      </c>
      <c r="Q736" s="42">
        <f t="shared" si="59"/>
        <v>4.7808627466063394</v>
      </c>
      <c r="R736" s="42">
        <f t="shared" si="60"/>
        <v>4.7418432827078183</v>
      </c>
      <c r="S736" s="42">
        <f t="shared" si="61"/>
        <v>4.8198822105048604</v>
      </c>
    </row>
    <row r="737" spans="9:19">
      <c r="I737" s="23">
        <v>42129</v>
      </c>
      <c r="J737">
        <v>4.3</v>
      </c>
      <c r="K737">
        <v>4.4000000000000004</v>
      </c>
      <c r="L737">
        <v>4.3</v>
      </c>
      <c r="M737">
        <v>4.4000000000000004</v>
      </c>
      <c r="N737">
        <v>4.4000000000000004</v>
      </c>
      <c r="O737">
        <v>3183300</v>
      </c>
      <c r="Q737" s="42">
        <f t="shared" si="59"/>
        <v>4.7808627466063394</v>
      </c>
      <c r="R737" s="42">
        <f t="shared" si="60"/>
        <v>4.7418432827078183</v>
      </c>
      <c r="S737" s="42">
        <f t="shared" si="61"/>
        <v>4.8198822105048604</v>
      </c>
    </row>
    <row r="738" spans="9:19">
      <c r="I738" s="23">
        <v>42130</v>
      </c>
      <c r="J738">
        <v>4.37</v>
      </c>
      <c r="K738">
        <v>4.41</v>
      </c>
      <c r="L738">
        <v>4.32</v>
      </c>
      <c r="M738">
        <v>4.41</v>
      </c>
      <c r="N738">
        <v>4.41</v>
      </c>
      <c r="O738">
        <v>2096300</v>
      </c>
      <c r="Q738" s="42">
        <f t="shared" si="59"/>
        <v>4.7808627466063394</v>
      </c>
      <c r="R738" s="42">
        <f t="shared" si="60"/>
        <v>4.7418432827078183</v>
      </c>
      <c r="S738" s="42">
        <f t="shared" si="61"/>
        <v>4.8198822105048604</v>
      </c>
    </row>
    <row r="739" spans="9:19">
      <c r="I739" s="23">
        <v>42131</v>
      </c>
      <c r="J739">
        <v>4.3499999999999996</v>
      </c>
      <c r="K739">
        <v>4.38</v>
      </c>
      <c r="L739">
        <v>4.32</v>
      </c>
      <c r="M739">
        <v>4.32</v>
      </c>
      <c r="N739">
        <v>4.32</v>
      </c>
      <c r="O739">
        <v>4157600</v>
      </c>
      <c r="Q739" s="42">
        <f t="shared" si="59"/>
        <v>4.7808627466063394</v>
      </c>
      <c r="R739" s="42">
        <f t="shared" si="60"/>
        <v>4.7418432827078183</v>
      </c>
      <c r="S739" s="42">
        <f t="shared" si="61"/>
        <v>4.8198822105048604</v>
      </c>
    </row>
    <row r="740" spans="9:19">
      <c r="I740" s="23">
        <v>42132</v>
      </c>
      <c r="J740">
        <v>4.3499999999999996</v>
      </c>
      <c r="K740">
        <v>4.3600000000000003</v>
      </c>
      <c r="L740">
        <v>4.28</v>
      </c>
      <c r="M740">
        <v>4.3099999999999996</v>
      </c>
      <c r="N740">
        <v>4.3099999999999996</v>
      </c>
      <c r="O740">
        <v>3375800</v>
      </c>
      <c r="Q740" s="42">
        <f t="shared" si="59"/>
        <v>4.7808627466063394</v>
      </c>
      <c r="R740" s="42">
        <f t="shared" si="60"/>
        <v>4.7418432827078183</v>
      </c>
      <c r="S740" s="42">
        <f t="shared" si="61"/>
        <v>4.8198822105048604</v>
      </c>
    </row>
    <row r="741" spans="9:19">
      <c r="I741" s="23">
        <v>42135</v>
      </c>
      <c r="J741">
        <v>4.3099999999999996</v>
      </c>
      <c r="K741">
        <v>4.33</v>
      </c>
      <c r="L741">
        <v>4.29</v>
      </c>
      <c r="M741">
        <v>4.3</v>
      </c>
      <c r="N741">
        <v>4.3</v>
      </c>
      <c r="O741">
        <v>1960600</v>
      </c>
      <c r="Q741" s="42">
        <f t="shared" si="59"/>
        <v>4.7808627466063394</v>
      </c>
      <c r="R741" s="42">
        <f t="shared" si="60"/>
        <v>4.7418432827078183</v>
      </c>
      <c r="S741" s="42">
        <f t="shared" si="61"/>
        <v>4.8198822105048604</v>
      </c>
    </row>
    <row r="742" spans="9:19">
      <c r="I742" s="23">
        <v>42136</v>
      </c>
      <c r="J742">
        <v>4.29</v>
      </c>
      <c r="K742">
        <v>4.3</v>
      </c>
      <c r="L742">
        <v>4.2300000000000004</v>
      </c>
      <c r="M742">
        <v>4.2699999999999996</v>
      </c>
      <c r="N742">
        <v>4.2699999999999996</v>
      </c>
      <c r="O742">
        <v>3390900</v>
      </c>
      <c r="Q742" s="42">
        <f t="shared" si="59"/>
        <v>4.7808627466063394</v>
      </c>
      <c r="R742" s="42">
        <f t="shared" si="60"/>
        <v>4.7418432827078183</v>
      </c>
      <c r="S742" s="42">
        <f t="shared" si="61"/>
        <v>4.8198822105048604</v>
      </c>
    </row>
    <row r="743" spans="9:19">
      <c r="I743" s="23">
        <v>42137</v>
      </c>
      <c r="J743">
        <v>4.3</v>
      </c>
      <c r="K743">
        <v>4.34</v>
      </c>
      <c r="L743">
        <v>4.2699999999999996</v>
      </c>
      <c r="M743">
        <v>4.3</v>
      </c>
      <c r="N743">
        <v>4.3</v>
      </c>
      <c r="O743">
        <v>2877500</v>
      </c>
      <c r="Q743" s="42">
        <f t="shared" si="59"/>
        <v>4.7808627466063394</v>
      </c>
      <c r="R743" s="42">
        <f t="shared" si="60"/>
        <v>4.7418432827078183</v>
      </c>
      <c r="S743" s="42">
        <f t="shared" si="61"/>
        <v>4.8198822105048604</v>
      </c>
    </row>
    <row r="744" spans="9:19">
      <c r="I744" s="23">
        <v>42138</v>
      </c>
      <c r="J744">
        <v>4.3099999999999996</v>
      </c>
      <c r="K744">
        <v>4.33</v>
      </c>
      <c r="L744">
        <v>4.26</v>
      </c>
      <c r="M744">
        <v>4.32</v>
      </c>
      <c r="N744">
        <v>4.32</v>
      </c>
      <c r="O744">
        <v>2653700</v>
      </c>
      <c r="Q744" s="42">
        <f t="shared" si="59"/>
        <v>4.7808627466063394</v>
      </c>
      <c r="R744" s="42">
        <f t="shared" si="60"/>
        <v>4.7418432827078183</v>
      </c>
      <c r="S744" s="42">
        <f t="shared" si="61"/>
        <v>4.8198822105048604</v>
      </c>
    </row>
    <row r="745" spans="9:19">
      <c r="I745" s="23">
        <v>42139</v>
      </c>
      <c r="J745">
        <v>4.3099999999999996</v>
      </c>
      <c r="K745">
        <v>4.3099999999999996</v>
      </c>
      <c r="L745">
        <v>4.2</v>
      </c>
      <c r="M745">
        <v>4.3</v>
      </c>
      <c r="N745">
        <v>4.3</v>
      </c>
      <c r="O745">
        <v>3143100</v>
      </c>
      <c r="Q745" s="42">
        <f t="shared" si="59"/>
        <v>4.7808627466063394</v>
      </c>
      <c r="R745" s="42">
        <f t="shared" si="60"/>
        <v>4.7418432827078183</v>
      </c>
      <c r="S745" s="42">
        <f t="shared" si="61"/>
        <v>4.8198822105048604</v>
      </c>
    </row>
    <row r="746" spans="9:19">
      <c r="I746" s="23">
        <v>42142</v>
      </c>
      <c r="J746">
        <v>4.3</v>
      </c>
      <c r="K746">
        <v>4.3</v>
      </c>
      <c r="L746">
        <v>4.25</v>
      </c>
      <c r="M746">
        <v>4.26</v>
      </c>
      <c r="N746">
        <v>4.26</v>
      </c>
      <c r="O746">
        <v>3448000</v>
      </c>
      <c r="Q746" s="42">
        <f t="shared" si="59"/>
        <v>4.7808627466063394</v>
      </c>
      <c r="R746" s="42">
        <f t="shared" si="60"/>
        <v>4.7418432827078183</v>
      </c>
      <c r="S746" s="42">
        <f t="shared" si="61"/>
        <v>4.8198822105048604</v>
      </c>
    </row>
    <row r="747" spans="9:19">
      <c r="I747" s="23">
        <v>42143</v>
      </c>
      <c r="J747" t="s">
        <v>137</v>
      </c>
      <c r="K747" t="s">
        <v>137</v>
      </c>
      <c r="L747" t="s">
        <v>137</v>
      </c>
      <c r="M747" t="s">
        <v>137</v>
      </c>
      <c r="N747">
        <f t="shared" ref="N747:N750" si="62">N746</f>
        <v>4.26</v>
      </c>
      <c r="O747" t="s">
        <v>137</v>
      </c>
      <c r="Q747" s="42">
        <f t="shared" si="59"/>
        <v>4.7808627466063394</v>
      </c>
      <c r="R747" s="42">
        <f t="shared" si="60"/>
        <v>4.7418432827078183</v>
      </c>
      <c r="S747" s="42">
        <f t="shared" si="61"/>
        <v>4.8198822105048604</v>
      </c>
    </row>
    <row r="748" spans="9:19">
      <c r="I748" s="23">
        <v>42144</v>
      </c>
      <c r="J748" t="s">
        <v>137</v>
      </c>
      <c r="K748" t="s">
        <v>137</v>
      </c>
      <c r="L748" t="s">
        <v>137</v>
      </c>
      <c r="M748" t="s">
        <v>137</v>
      </c>
      <c r="N748">
        <f t="shared" si="62"/>
        <v>4.26</v>
      </c>
      <c r="O748" t="s">
        <v>137</v>
      </c>
      <c r="Q748" s="42">
        <f t="shared" si="59"/>
        <v>4.7808627466063394</v>
      </c>
      <c r="R748" s="42">
        <f t="shared" si="60"/>
        <v>4.7418432827078183</v>
      </c>
      <c r="S748" s="42">
        <f t="shared" si="61"/>
        <v>4.8198822105048604</v>
      </c>
    </row>
    <row r="749" spans="9:19">
      <c r="I749" s="23">
        <v>42145</v>
      </c>
      <c r="J749" t="s">
        <v>137</v>
      </c>
      <c r="K749" t="s">
        <v>137</v>
      </c>
      <c r="L749" t="s">
        <v>137</v>
      </c>
      <c r="M749" t="s">
        <v>137</v>
      </c>
      <c r="N749">
        <f t="shared" si="62"/>
        <v>4.26</v>
      </c>
      <c r="O749" t="s">
        <v>137</v>
      </c>
      <c r="Q749" s="42">
        <f t="shared" si="59"/>
        <v>4.7808627466063394</v>
      </c>
      <c r="R749" s="42">
        <f t="shared" si="60"/>
        <v>4.7418432827078183</v>
      </c>
      <c r="S749" s="42">
        <f t="shared" si="61"/>
        <v>4.8198822105048604</v>
      </c>
    </row>
    <row r="750" spans="9:19">
      <c r="I750" s="23">
        <v>42146</v>
      </c>
      <c r="J750" t="s">
        <v>137</v>
      </c>
      <c r="K750" t="s">
        <v>137</v>
      </c>
      <c r="L750" t="s">
        <v>137</v>
      </c>
      <c r="M750" t="s">
        <v>137</v>
      </c>
      <c r="N750">
        <f t="shared" si="62"/>
        <v>4.26</v>
      </c>
      <c r="O750" t="s">
        <v>137</v>
      </c>
      <c r="Q750" s="42">
        <f t="shared" si="59"/>
        <v>4.7808627466063394</v>
      </c>
      <c r="R750" s="42">
        <f t="shared" si="60"/>
        <v>4.7418432827078183</v>
      </c>
      <c r="S750" s="42">
        <f t="shared" si="61"/>
        <v>4.8198822105048604</v>
      </c>
    </row>
    <row r="751" spans="9:19">
      <c r="I751" s="23">
        <v>42149</v>
      </c>
      <c r="J751">
        <v>4.33</v>
      </c>
      <c r="K751">
        <v>4.33</v>
      </c>
      <c r="L751">
        <v>4.2699999999999996</v>
      </c>
      <c r="M751">
        <v>4.29</v>
      </c>
      <c r="N751">
        <v>4.29</v>
      </c>
      <c r="O751">
        <v>363700</v>
      </c>
      <c r="Q751" s="42">
        <f t="shared" si="59"/>
        <v>4.7808627466063394</v>
      </c>
      <c r="R751" s="42">
        <f t="shared" si="60"/>
        <v>4.7418432827078183</v>
      </c>
      <c r="S751" s="42">
        <f t="shared" si="61"/>
        <v>4.8198822105048604</v>
      </c>
    </row>
    <row r="752" spans="9:19">
      <c r="I752" s="23">
        <v>42150</v>
      </c>
      <c r="J752" t="s">
        <v>137</v>
      </c>
      <c r="K752" t="s">
        <v>137</v>
      </c>
      <c r="L752" t="s">
        <v>137</v>
      </c>
      <c r="M752" t="s">
        <v>137</v>
      </c>
      <c r="N752">
        <f t="shared" ref="N752:N759" si="63">N751</f>
        <v>4.29</v>
      </c>
      <c r="O752" t="s">
        <v>137</v>
      </c>
      <c r="Q752" s="42">
        <f t="shared" si="59"/>
        <v>4.7808627466063394</v>
      </c>
      <c r="R752" s="42">
        <f t="shared" si="60"/>
        <v>4.7418432827078183</v>
      </c>
      <c r="S752" s="42">
        <f t="shared" si="61"/>
        <v>4.8198822105048604</v>
      </c>
    </row>
    <row r="753" spans="9:19">
      <c r="I753" s="23">
        <v>42151</v>
      </c>
      <c r="J753" t="s">
        <v>137</v>
      </c>
      <c r="K753" t="s">
        <v>137</v>
      </c>
      <c r="L753" t="s">
        <v>137</v>
      </c>
      <c r="M753" t="s">
        <v>137</v>
      </c>
      <c r="N753">
        <f t="shared" si="63"/>
        <v>4.29</v>
      </c>
      <c r="O753" t="s">
        <v>137</v>
      </c>
      <c r="Q753" s="42">
        <f t="shared" si="59"/>
        <v>4.7808627466063394</v>
      </c>
      <c r="R753" s="42">
        <f t="shared" si="60"/>
        <v>4.7418432827078183</v>
      </c>
      <c r="S753" s="42">
        <f t="shared" si="61"/>
        <v>4.8198822105048604</v>
      </c>
    </row>
    <row r="754" spans="9:19">
      <c r="I754" s="23">
        <v>42152</v>
      </c>
      <c r="J754" t="s">
        <v>137</v>
      </c>
      <c r="K754" t="s">
        <v>137</v>
      </c>
      <c r="L754" t="s">
        <v>137</v>
      </c>
      <c r="M754" t="s">
        <v>137</v>
      </c>
      <c r="N754">
        <f t="shared" si="63"/>
        <v>4.29</v>
      </c>
      <c r="O754" t="s">
        <v>137</v>
      </c>
      <c r="Q754" s="42">
        <f t="shared" si="59"/>
        <v>4.7808627466063394</v>
      </c>
      <c r="R754" s="42">
        <f t="shared" si="60"/>
        <v>4.7418432827078183</v>
      </c>
      <c r="S754" s="42">
        <f t="shared" si="61"/>
        <v>4.8198822105048604</v>
      </c>
    </row>
    <row r="755" spans="9:19">
      <c r="I755" s="23">
        <v>42153</v>
      </c>
      <c r="J755" t="s">
        <v>137</v>
      </c>
      <c r="K755" t="s">
        <v>137</v>
      </c>
      <c r="L755" t="s">
        <v>137</v>
      </c>
      <c r="M755" t="s">
        <v>137</v>
      </c>
      <c r="N755">
        <f t="shared" si="63"/>
        <v>4.29</v>
      </c>
      <c r="O755" t="s">
        <v>137</v>
      </c>
      <c r="Q755" s="42">
        <f t="shared" si="59"/>
        <v>4.7808627466063394</v>
      </c>
      <c r="R755" s="42">
        <f t="shared" si="60"/>
        <v>4.7418432827078183</v>
      </c>
      <c r="S755" s="42">
        <f t="shared" si="61"/>
        <v>4.8198822105048604</v>
      </c>
    </row>
    <row r="756" spans="9:19">
      <c r="I756" s="23">
        <v>42156</v>
      </c>
      <c r="J756" t="s">
        <v>137</v>
      </c>
      <c r="K756" t="s">
        <v>137</v>
      </c>
      <c r="L756" t="s">
        <v>137</v>
      </c>
      <c r="M756" t="s">
        <v>137</v>
      </c>
      <c r="N756">
        <f t="shared" si="63"/>
        <v>4.29</v>
      </c>
      <c r="O756" t="s">
        <v>137</v>
      </c>
      <c r="Q756" s="42">
        <f t="shared" si="59"/>
        <v>4.7808627466063394</v>
      </c>
      <c r="R756" s="42">
        <f t="shared" si="60"/>
        <v>4.7418432827078183</v>
      </c>
      <c r="S756" s="42">
        <f t="shared" si="61"/>
        <v>4.8198822105048604</v>
      </c>
    </row>
    <row r="757" spans="9:19">
      <c r="I757" s="23">
        <v>42157</v>
      </c>
      <c r="J757" t="s">
        <v>137</v>
      </c>
      <c r="K757" t="s">
        <v>137</v>
      </c>
      <c r="L757" t="s">
        <v>137</v>
      </c>
      <c r="M757" t="s">
        <v>137</v>
      </c>
      <c r="N757">
        <f t="shared" si="63"/>
        <v>4.29</v>
      </c>
      <c r="O757" t="s">
        <v>137</v>
      </c>
      <c r="Q757" s="42">
        <f t="shared" si="59"/>
        <v>4.7808627466063394</v>
      </c>
      <c r="R757" s="42">
        <f t="shared" si="60"/>
        <v>4.7418432827078183</v>
      </c>
      <c r="S757" s="42">
        <f t="shared" si="61"/>
        <v>4.8198822105048604</v>
      </c>
    </row>
    <row r="758" spans="9:19">
      <c r="I758" s="23">
        <v>42158</v>
      </c>
      <c r="J758" t="s">
        <v>137</v>
      </c>
      <c r="K758" t="s">
        <v>137</v>
      </c>
      <c r="L758" t="s">
        <v>137</v>
      </c>
      <c r="M758" t="s">
        <v>137</v>
      </c>
      <c r="N758">
        <f t="shared" si="63"/>
        <v>4.29</v>
      </c>
      <c r="O758" t="s">
        <v>137</v>
      </c>
      <c r="Q758" s="42">
        <f t="shared" si="59"/>
        <v>4.7808627466063394</v>
      </c>
      <c r="R758" s="42">
        <f t="shared" si="60"/>
        <v>4.7418432827078183</v>
      </c>
      <c r="S758" s="42">
        <f t="shared" si="61"/>
        <v>4.8198822105048604</v>
      </c>
    </row>
    <row r="759" spans="9:19">
      <c r="I759" s="23">
        <v>42159</v>
      </c>
      <c r="J759" t="s">
        <v>137</v>
      </c>
      <c r="K759" t="s">
        <v>137</v>
      </c>
      <c r="L759" t="s">
        <v>137</v>
      </c>
      <c r="M759" t="s">
        <v>137</v>
      </c>
      <c r="N759">
        <f t="shared" si="63"/>
        <v>4.29</v>
      </c>
      <c r="O759" t="s">
        <v>137</v>
      </c>
      <c r="Q759" s="42">
        <f t="shared" si="59"/>
        <v>4.7808627466063394</v>
      </c>
      <c r="R759" s="42">
        <f t="shared" si="60"/>
        <v>4.7418432827078183</v>
      </c>
      <c r="S759" s="42">
        <f t="shared" si="61"/>
        <v>4.8198822105048604</v>
      </c>
    </row>
    <row r="760" spans="9:19">
      <c r="I760" s="23">
        <v>42160</v>
      </c>
      <c r="J760">
        <v>4.2</v>
      </c>
      <c r="K760">
        <v>4.22</v>
      </c>
      <c r="L760">
        <v>4.1900000000000004</v>
      </c>
      <c r="M760">
        <v>4.22</v>
      </c>
      <c r="N760">
        <v>4.22</v>
      </c>
      <c r="O760">
        <v>1263400</v>
      </c>
      <c r="Q760" s="42">
        <f t="shared" si="59"/>
        <v>4.7808627466063394</v>
      </c>
      <c r="R760" s="42">
        <f t="shared" si="60"/>
        <v>4.7418432827078183</v>
      </c>
      <c r="S760" s="42">
        <f t="shared" si="61"/>
        <v>4.8198822105048604</v>
      </c>
    </row>
    <row r="761" spans="9:19">
      <c r="I761" s="23">
        <v>42163</v>
      </c>
      <c r="J761">
        <v>4.1900000000000004</v>
      </c>
      <c r="K761">
        <v>4.21</v>
      </c>
      <c r="L761">
        <v>4.18</v>
      </c>
      <c r="M761">
        <v>4.2</v>
      </c>
      <c r="N761">
        <v>4.2</v>
      </c>
      <c r="O761">
        <v>1963600</v>
      </c>
      <c r="Q761" s="42">
        <f t="shared" si="59"/>
        <v>4.7808627466063394</v>
      </c>
      <c r="R761" s="42">
        <f t="shared" si="60"/>
        <v>4.7418432827078183</v>
      </c>
      <c r="S761" s="42">
        <f t="shared" si="61"/>
        <v>4.8198822105048604</v>
      </c>
    </row>
    <row r="762" spans="9:19">
      <c r="I762" s="23">
        <v>42164</v>
      </c>
      <c r="J762">
        <v>4.2</v>
      </c>
      <c r="K762">
        <v>4.24</v>
      </c>
      <c r="L762">
        <v>4.2</v>
      </c>
      <c r="M762">
        <v>4.22</v>
      </c>
      <c r="N762">
        <v>4.22</v>
      </c>
      <c r="O762">
        <v>3293500</v>
      </c>
      <c r="Q762" s="42">
        <f t="shared" si="59"/>
        <v>4.7808627466063394</v>
      </c>
      <c r="R762" s="42">
        <f t="shared" si="60"/>
        <v>4.7418432827078183</v>
      </c>
      <c r="S762" s="42">
        <f t="shared" si="61"/>
        <v>4.8198822105048604</v>
      </c>
    </row>
    <row r="763" spans="9:19">
      <c r="I763" s="23">
        <v>42165</v>
      </c>
      <c r="J763">
        <v>4.21</v>
      </c>
      <c r="K763">
        <v>4.26</v>
      </c>
      <c r="L763">
        <v>4.2</v>
      </c>
      <c r="M763">
        <v>4.2</v>
      </c>
      <c r="N763">
        <v>4.2</v>
      </c>
      <c r="O763">
        <v>3287300</v>
      </c>
      <c r="Q763" s="42">
        <f t="shared" si="59"/>
        <v>4.7808627466063394</v>
      </c>
      <c r="R763" s="42">
        <f t="shared" si="60"/>
        <v>4.7418432827078183</v>
      </c>
      <c r="S763" s="42">
        <f t="shared" si="61"/>
        <v>4.8198822105048604</v>
      </c>
    </row>
    <row r="764" spans="9:19">
      <c r="I764" s="23">
        <v>42166</v>
      </c>
      <c r="J764" t="s">
        <v>137</v>
      </c>
      <c r="K764" t="s">
        <v>137</v>
      </c>
      <c r="L764" t="s">
        <v>137</v>
      </c>
      <c r="M764" t="s">
        <v>137</v>
      </c>
      <c r="N764">
        <f t="shared" ref="N764:N775" si="64">N763</f>
        <v>4.2</v>
      </c>
      <c r="O764" t="s">
        <v>137</v>
      </c>
      <c r="Q764" s="42">
        <f t="shared" si="59"/>
        <v>4.7808627466063394</v>
      </c>
      <c r="R764" s="42">
        <f t="shared" si="60"/>
        <v>4.7418432827078183</v>
      </c>
      <c r="S764" s="42">
        <f t="shared" si="61"/>
        <v>4.8198822105048604</v>
      </c>
    </row>
    <row r="765" spans="9:19">
      <c r="I765" s="23">
        <v>42167</v>
      </c>
      <c r="J765" t="s">
        <v>137</v>
      </c>
      <c r="K765" t="s">
        <v>137</v>
      </c>
      <c r="L765" t="s">
        <v>137</v>
      </c>
      <c r="M765" t="s">
        <v>137</v>
      </c>
      <c r="N765">
        <f t="shared" si="64"/>
        <v>4.2</v>
      </c>
      <c r="O765" t="s">
        <v>137</v>
      </c>
      <c r="Q765" s="42">
        <f t="shared" si="59"/>
        <v>4.7808627466063394</v>
      </c>
      <c r="R765" s="42">
        <f t="shared" si="60"/>
        <v>4.7418432827078183</v>
      </c>
      <c r="S765" s="42">
        <f t="shared" si="61"/>
        <v>4.8198822105048604</v>
      </c>
    </row>
    <row r="766" spans="9:19">
      <c r="I766" s="23">
        <v>42170</v>
      </c>
      <c r="J766" t="s">
        <v>137</v>
      </c>
      <c r="K766" t="s">
        <v>137</v>
      </c>
      <c r="L766" t="s">
        <v>137</v>
      </c>
      <c r="M766" t="s">
        <v>137</v>
      </c>
      <c r="N766">
        <f t="shared" si="64"/>
        <v>4.2</v>
      </c>
      <c r="O766" t="s">
        <v>137</v>
      </c>
      <c r="Q766" s="42">
        <f t="shared" si="59"/>
        <v>4.7808627466063394</v>
      </c>
      <c r="R766" s="42">
        <f t="shared" si="60"/>
        <v>4.7418432827078183</v>
      </c>
      <c r="S766" s="42">
        <f t="shared" si="61"/>
        <v>4.8198822105048604</v>
      </c>
    </row>
    <row r="767" spans="9:19">
      <c r="I767" s="23">
        <v>42171</v>
      </c>
      <c r="J767" t="s">
        <v>137</v>
      </c>
      <c r="K767" t="s">
        <v>137</v>
      </c>
      <c r="L767" t="s">
        <v>137</v>
      </c>
      <c r="M767" t="s">
        <v>137</v>
      </c>
      <c r="N767">
        <f t="shared" si="64"/>
        <v>4.2</v>
      </c>
      <c r="O767" t="s">
        <v>137</v>
      </c>
      <c r="Q767" s="42">
        <f t="shared" si="59"/>
        <v>4.7808627466063394</v>
      </c>
      <c r="R767" s="42">
        <f t="shared" si="60"/>
        <v>4.7418432827078183</v>
      </c>
      <c r="S767" s="42">
        <f t="shared" si="61"/>
        <v>4.8198822105048604</v>
      </c>
    </row>
    <row r="768" spans="9:19">
      <c r="I768" s="23">
        <v>42172</v>
      </c>
      <c r="J768" t="s">
        <v>137</v>
      </c>
      <c r="K768" t="s">
        <v>137</v>
      </c>
      <c r="L768" t="s">
        <v>137</v>
      </c>
      <c r="M768" t="s">
        <v>137</v>
      </c>
      <c r="N768">
        <f t="shared" si="64"/>
        <v>4.2</v>
      </c>
      <c r="O768" t="s">
        <v>137</v>
      </c>
      <c r="Q768" s="42">
        <f t="shared" si="59"/>
        <v>4.7808627466063394</v>
      </c>
      <c r="R768" s="42">
        <f t="shared" si="60"/>
        <v>4.7418432827078183</v>
      </c>
      <c r="S768" s="42">
        <f t="shared" si="61"/>
        <v>4.8198822105048604</v>
      </c>
    </row>
    <row r="769" spans="9:19">
      <c r="I769" s="23">
        <v>42173</v>
      </c>
      <c r="J769" t="s">
        <v>137</v>
      </c>
      <c r="K769" t="s">
        <v>137</v>
      </c>
      <c r="L769" t="s">
        <v>137</v>
      </c>
      <c r="M769" t="s">
        <v>137</v>
      </c>
      <c r="N769">
        <f t="shared" si="64"/>
        <v>4.2</v>
      </c>
      <c r="O769" t="s">
        <v>137</v>
      </c>
      <c r="Q769" s="42">
        <f t="shared" si="59"/>
        <v>4.7808627466063394</v>
      </c>
      <c r="R769" s="42">
        <f t="shared" si="60"/>
        <v>4.7418432827078183</v>
      </c>
      <c r="S769" s="42">
        <f t="shared" si="61"/>
        <v>4.8198822105048604</v>
      </c>
    </row>
    <row r="770" spans="9:19">
      <c r="I770" s="23">
        <v>42174</v>
      </c>
      <c r="J770" t="s">
        <v>137</v>
      </c>
      <c r="K770" t="s">
        <v>137</v>
      </c>
      <c r="L770" t="s">
        <v>137</v>
      </c>
      <c r="M770" t="s">
        <v>137</v>
      </c>
      <c r="N770">
        <f t="shared" si="64"/>
        <v>4.2</v>
      </c>
      <c r="O770" t="s">
        <v>137</v>
      </c>
      <c r="Q770" s="42">
        <f t="shared" si="59"/>
        <v>4.7808627466063394</v>
      </c>
      <c r="R770" s="42">
        <f t="shared" si="60"/>
        <v>4.7418432827078183</v>
      </c>
      <c r="S770" s="42">
        <f t="shared" si="61"/>
        <v>4.8198822105048604</v>
      </c>
    </row>
    <row r="771" spans="9:19">
      <c r="I771" s="23">
        <v>42177</v>
      </c>
      <c r="J771" t="s">
        <v>137</v>
      </c>
      <c r="K771" t="s">
        <v>137</v>
      </c>
      <c r="L771" t="s">
        <v>137</v>
      </c>
      <c r="M771" t="s">
        <v>137</v>
      </c>
      <c r="N771">
        <f t="shared" si="64"/>
        <v>4.2</v>
      </c>
      <c r="O771" t="s">
        <v>137</v>
      </c>
      <c r="Q771" s="42">
        <f t="shared" si="59"/>
        <v>4.7808627466063394</v>
      </c>
      <c r="R771" s="42">
        <f t="shared" si="60"/>
        <v>4.7418432827078183</v>
      </c>
      <c r="S771" s="42">
        <f t="shared" si="61"/>
        <v>4.8198822105048604</v>
      </c>
    </row>
    <row r="772" spans="9:19">
      <c r="I772" s="23">
        <v>42178</v>
      </c>
      <c r="J772" t="s">
        <v>137</v>
      </c>
      <c r="K772" t="s">
        <v>137</v>
      </c>
      <c r="L772" t="s">
        <v>137</v>
      </c>
      <c r="M772" t="s">
        <v>137</v>
      </c>
      <c r="N772">
        <f t="shared" si="64"/>
        <v>4.2</v>
      </c>
      <c r="O772" t="s">
        <v>137</v>
      </c>
      <c r="Q772" s="42">
        <f t="shared" si="59"/>
        <v>4.7808627466063394</v>
      </c>
      <c r="R772" s="42">
        <f t="shared" si="60"/>
        <v>4.7418432827078183</v>
      </c>
      <c r="S772" s="42">
        <f t="shared" si="61"/>
        <v>4.8198822105048604</v>
      </c>
    </row>
    <row r="773" spans="9:19">
      <c r="I773" s="23">
        <v>42179</v>
      </c>
      <c r="J773" t="s">
        <v>137</v>
      </c>
      <c r="K773" t="s">
        <v>137</v>
      </c>
      <c r="L773" t="s">
        <v>137</v>
      </c>
      <c r="M773" t="s">
        <v>137</v>
      </c>
      <c r="N773">
        <f t="shared" si="64"/>
        <v>4.2</v>
      </c>
      <c r="O773" t="s">
        <v>137</v>
      </c>
      <c r="Q773" s="42">
        <f t="shared" si="59"/>
        <v>4.7808627466063394</v>
      </c>
      <c r="R773" s="42">
        <f t="shared" si="60"/>
        <v>4.7418432827078183</v>
      </c>
      <c r="S773" s="42">
        <f t="shared" si="61"/>
        <v>4.8198822105048604</v>
      </c>
    </row>
    <row r="774" spans="9:19">
      <c r="I774" s="23">
        <v>42180</v>
      </c>
      <c r="J774" t="s">
        <v>137</v>
      </c>
      <c r="K774" t="s">
        <v>137</v>
      </c>
      <c r="L774" t="s">
        <v>137</v>
      </c>
      <c r="M774" t="s">
        <v>137</v>
      </c>
      <c r="N774">
        <f t="shared" si="64"/>
        <v>4.2</v>
      </c>
      <c r="O774" t="s">
        <v>137</v>
      </c>
      <c r="Q774" s="42">
        <f t="shared" si="59"/>
        <v>4.7808627466063394</v>
      </c>
      <c r="R774" s="42">
        <f t="shared" si="60"/>
        <v>4.7418432827078183</v>
      </c>
      <c r="S774" s="42">
        <f t="shared" si="61"/>
        <v>4.8198822105048604</v>
      </c>
    </row>
    <row r="775" spans="9:19">
      <c r="I775" s="23">
        <v>42181</v>
      </c>
      <c r="J775" t="s">
        <v>137</v>
      </c>
      <c r="K775" t="s">
        <v>137</v>
      </c>
      <c r="L775" t="s">
        <v>137</v>
      </c>
      <c r="M775" t="s">
        <v>137</v>
      </c>
      <c r="N775">
        <f t="shared" si="64"/>
        <v>4.2</v>
      </c>
      <c r="O775" t="s">
        <v>137</v>
      </c>
      <c r="Q775" s="42">
        <f t="shared" si="59"/>
        <v>4.7808627466063394</v>
      </c>
      <c r="R775" s="42">
        <f t="shared" si="60"/>
        <v>4.7418432827078183</v>
      </c>
      <c r="S775" s="42">
        <f t="shared" si="61"/>
        <v>4.8198822105048604</v>
      </c>
    </row>
    <row r="776" spans="9:19">
      <c r="I776" s="23">
        <v>42184</v>
      </c>
      <c r="J776">
        <v>4.18</v>
      </c>
      <c r="K776">
        <v>4.22</v>
      </c>
      <c r="L776">
        <v>4.07</v>
      </c>
      <c r="M776">
        <v>4.1100000000000003</v>
      </c>
      <c r="N776">
        <v>4.1100000000000003</v>
      </c>
      <c r="O776">
        <v>4556200</v>
      </c>
      <c r="Q776" s="42">
        <f t="shared" si="59"/>
        <v>4.7808627466063394</v>
      </c>
      <c r="R776" s="42">
        <f t="shared" si="60"/>
        <v>4.7418432827078183</v>
      </c>
      <c r="S776" s="42">
        <f t="shared" si="61"/>
        <v>4.8198822105048604</v>
      </c>
    </row>
    <row r="777" spans="9:19">
      <c r="I777" s="23">
        <v>42185</v>
      </c>
      <c r="J777" t="s">
        <v>137</v>
      </c>
      <c r="K777" t="s">
        <v>137</v>
      </c>
      <c r="L777" t="s">
        <v>137</v>
      </c>
      <c r="M777" t="s">
        <v>137</v>
      </c>
      <c r="N777">
        <f t="shared" ref="N777:N787" si="65">N776</f>
        <v>4.1100000000000003</v>
      </c>
      <c r="O777" t="s">
        <v>137</v>
      </c>
      <c r="Q777" s="42">
        <f t="shared" ref="Q777:Q840" si="66">Q776</f>
        <v>4.7808627466063394</v>
      </c>
      <c r="R777" s="42">
        <f t="shared" ref="R777:R840" si="67">R776</f>
        <v>4.7418432827078183</v>
      </c>
      <c r="S777" s="42">
        <f t="shared" ref="S777:S840" si="68">S776</f>
        <v>4.8198822105048604</v>
      </c>
    </row>
    <row r="778" spans="9:19">
      <c r="I778" s="23">
        <v>42186</v>
      </c>
      <c r="J778" t="s">
        <v>137</v>
      </c>
      <c r="K778" t="s">
        <v>137</v>
      </c>
      <c r="L778" t="s">
        <v>137</v>
      </c>
      <c r="M778" t="s">
        <v>137</v>
      </c>
      <c r="N778">
        <f t="shared" si="65"/>
        <v>4.1100000000000003</v>
      </c>
      <c r="O778" t="s">
        <v>137</v>
      </c>
      <c r="Q778" s="42">
        <f t="shared" si="66"/>
        <v>4.7808627466063394</v>
      </c>
      <c r="R778" s="42">
        <f t="shared" si="67"/>
        <v>4.7418432827078183</v>
      </c>
      <c r="S778" s="42">
        <f t="shared" si="68"/>
        <v>4.8198822105048604</v>
      </c>
    </row>
    <row r="779" spans="9:19">
      <c r="I779" s="23">
        <v>42187</v>
      </c>
      <c r="J779" t="s">
        <v>137</v>
      </c>
      <c r="K779" t="s">
        <v>137</v>
      </c>
      <c r="L779" t="s">
        <v>137</v>
      </c>
      <c r="M779" t="s">
        <v>137</v>
      </c>
      <c r="N779">
        <f t="shared" si="65"/>
        <v>4.1100000000000003</v>
      </c>
      <c r="O779" t="s">
        <v>137</v>
      </c>
      <c r="Q779" s="42">
        <f t="shared" si="66"/>
        <v>4.7808627466063394</v>
      </c>
      <c r="R779" s="42">
        <f t="shared" si="67"/>
        <v>4.7418432827078183</v>
      </c>
      <c r="S779" s="42">
        <f t="shared" si="68"/>
        <v>4.8198822105048604</v>
      </c>
    </row>
    <row r="780" spans="9:19">
      <c r="I780" s="23">
        <v>42188</v>
      </c>
      <c r="J780" t="s">
        <v>137</v>
      </c>
      <c r="K780" t="s">
        <v>137</v>
      </c>
      <c r="L780" t="s">
        <v>137</v>
      </c>
      <c r="M780" t="s">
        <v>137</v>
      </c>
      <c r="N780">
        <f t="shared" si="65"/>
        <v>4.1100000000000003</v>
      </c>
      <c r="O780" t="s">
        <v>137</v>
      </c>
      <c r="Q780" s="42">
        <f t="shared" si="66"/>
        <v>4.7808627466063394</v>
      </c>
      <c r="R780" s="42">
        <f t="shared" si="67"/>
        <v>4.7418432827078183</v>
      </c>
      <c r="S780" s="42">
        <f t="shared" si="68"/>
        <v>4.8198822105048604</v>
      </c>
    </row>
    <row r="781" spans="9:19">
      <c r="I781" s="23">
        <v>42191</v>
      </c>
      <c r="J781" t="s">
        <v>137</v>
      </c>
      <c r="K781" t="s">
        <v>137</v>
      </c>
      <c r="L781" t="s">
        <v>137</v>
      </c>
      <c r="M781" t="s">
        <v>137</v>
      </c>
      <c r="N781">
        <f t="shared" si="65"/>
        <v>4.1100000000000003</v>
      </c>
      <c r="O781" t="s">
        <v>137</v>
      </c>
      <c r="Q781" s="42">
        <f t="shared" si="66"/>
        <v>4.7808627466063394</v>
      </c>
      <c r="R781" s="42">
        <f t="shared" si="67"/>
        <v>4.7418432827078183</v>
      </c>
      <c r="S781" s="42">
        <f t="shared" si="68"/>
        <v>4.8198822105048604</v>
      </c>
    </row>
    <row r="782" spans="9:19">
      <c r="I782" s="23">
        <v>42192</v>
      </c>
      <c r="J782" t="s">
        <v>137</v>
      </c>
      <c r="K782" t="s">
        <v>137</v>
      </c>
      <c r="L782" t="s">
        <v>137</v>
      </c>
      <c r="M782" t="s">
        <v>137</v>
      </c>
      <c r="N782">
        <f t="shared" si="65"/>
        <v>4.1100000000000003</v>
      </c>
      <c r="O782" t="s">
        <v>137</v>
      </c>
      <c r="Q782" s="42">
        <f t="shared" si="66"/>
        <v>4.7808627466063394</v>
      </c>
      <c r="R782" s="42">
        <f t="shared" si="67"/>
        <v>4.7418432827078183</v>
      </c>
      <c r="S782" s="42">
        <f t="shared" si="68"/>
        <v>4.8198822105048604</v>
      </c>
    </row>
    <row r="783" spans="9:19">
      <c r="I783" s="23">
        <v>42193</v>
      </c>
      <c r="J783" t="s">
        <v>137</v>
      </c>
      <c r="K783" t="s">
        <v>137</v>
      </c>
      <c r="L783" t="s">
        <v>137</v>
      </c>
      <c r="M783" t="s">
        <v>137</v>
      </c>
      <c r="N783">
        <f t="shared" si="65"/>
        <v>4.1100000000000003</v>
      </c>
      <c r="O783" t="s">
        <v>137</v>
      </c>
      <c r="Q783" s="42">
        <f t="shared" si="66"/>
        <v>4.7808627466063394</v>
      </c>
      <c r="R783" s="42">
        <f t="shared" si="67"/>
        <v>4.7418432827078183</v>
      </c>
      <c r="S783" s="42">
        <f t="shared" si="68"/>
        <v>4.8198822105048604</v>
      </c>
    </row>
    <row r="784" spans="9:19">
      <c r="I784" s="23">
        <v>42194</v>
      </c>
      <c r="J784" t="s">
        <v>137</v>
      </c>
      <c r="K784" t="s">
        <v>137</v>
      </c>
      <c r="L784" t="s">
        <v>137</v>
      </c>
      <c r="M784" t="s">
        <v>137</v>
      </c>
      <c r="N784">
        <f t="shared" si="65"/>
        <v>4.1100000000000003</v>
      </c>
      <c r="O784" t="s">
        <v>137</v>
      </c>
      <c r="Q784" s="42">
        <f t="shared" si="66"/>
        <v>4.7808627466063394</v>
      </c>
      <c r="R784" s="42">
        <f t="shared" si="67"/>
        <v>4.7418432827078183</v>
      </c>
      <c r="S784" s="42">
        <f t="shared" si="68"/>
        <v>4.8198822105048604</v>
      </c>
    </row>
    <row r="785" spans="9:19">
      <c r="I785" s="23">
        <v>42195</v>
      </c>
      <c r="J785" t="s">
        <v>137</v>
      </c>
      <c r="K785" t="s">
        <v>137</v>
      </c>
      <c r="L785" t="s">
        <v>137</v>
      </c>
      <c r="M785" t="s">
        <v>137</v>
      </c>
      <c r="N785">
        <f t="shared" si="65"/>
        <v>4.1100000000000003</v>
      </c>
      <c r="O785" t="s">
        <v>137</v>
      </c>
      <c r="Q785" s="42">
        <f t="shared" si="66"/>
        <v>4.7808627466063394</v>
      </c>
      <c r="R785" s="42">
        <f t="shared" si="67"/>
        <v>4.7418432827078183</v>
      </c>
      <c r="S785" s="42">
        <f t="shared" si="68"/>
        <v>4.8198822105048604</v>
      </c>
    </row>
    <row r="786" spans="9:19">
      <c r="I786" s="23">
        <v>42198</v>
      </c>
      <c r="J786" t="s">
        <v>137</v>
      </c>
      <c r="K786" t="s">
        <v>137</v>
      </c>
      <c r="L786" t="s">
        <v>137</v>
      </c>
      <c r="M786" t="s">
        <v>137</v>
      </c>
      <c r="N786">
        <f t="shared" si="65"/>
        <v>4.1100000000000003</v>
      </c>
      <c r="O786" t="s">
        <v>137</v>
      </c>
      <c r="Q786" s="42">
        <f t="shared" si="66"/>
        <v>4.7808627466063394</v>
      </c>
      <c r="R786" s="42">
        <f t="shared" si="67"/>
        <v>4.7418432827078183</v>
      </c>
      <c r="S786" s="42">
        <f t="shared" si="68"/>
        <v>4.8198822105048604</v>
      </c>
    </row>
    <row r="787" spans="9:19">
      <c r="I787" s="23">
        <v>42199</v>
      </c>
      <c r="J787" t="s">
        <v>137</v>
      </c>
      <c r="K787" t="s">
        <v>137</v>
      </c>
      <c r="L787" t="s">
        <v>137</v>
      </c>
      <c r="M787" t="s">
        <v>137</v>
      </c>
      <c r="N787">
        <f t="shared" si="65"/>
        <v>4.1100000000000003</v>
      </c>
      <c r="O787" t="s">
        <v>137</v>
      </c>
      <c r="Q787" s="42">
        <f t="shared" si="66"/>
        <v>4.7808627466063394</v>
      </c>
      <c r="R787" s="42">
        <f t="shared" si="67"/>
        <v>4.7418432827078183</v>
      </c>
      <c r="S787" s="42">
        <f t="shared" si="68"/>
        <v>4.8198822105048604</v>
      </c>
    </row>
    <row r="788" spans="9:19">
      <c r="I788" s="23">
        <v>42200</v>
      </c>
      <c r="J788">
        <v>4.2</v>
      </c>
      <c r="K788">
        <v>4.28</v>
      </c>
      <c r="L788">
        <v>4.2</v>
      </c>
      <c r="M788">
        <v>4.2</v>
      </c>
      <c r="N788">
        <v>4.2</v>
      </c>
      <c r="O788">
        <v>5897400</v>
      </c>
      <c r="Q788" s="42">
        <f t="shared" si="66"/>
        <v>4.7808627466063394</v>
      </c>
      <c r="R788" s="42">
        <f t="shared" si="67"/>
        <v>4.7418432827078183</v>
      </c>
      <c r="S788" s="42">
        <f t="shared" si="68"/>
        <v>4.8198822105048604</v>
      </c>
    </row>
    <row r="789" spans="9:19">
      <c r="I789" s="23">
        <v>42201</v>
      </c>
      <c r="J789" t="s">
        <v>137</v>
      </c>
      <c r="K789" t="s">
        <v>137</v>
      </c>
      <c r="L789" t="s">
        <v>137</v>
      </c>
      <c r="M789" t="s">
        <v>137</v>
      </c>
      <c r="N789">
        <f>N788</f>
        <v>4.2</v>
      </c>
      <c r="O789" t="s">
        <v>137</v>
      </c>
      <c r="Q789" s="42">
        <f t="shared" si="66"/>
        <v>4.7808627466063394</v>
      </c>
      <c r="R789" s="42">
        <f t="shared" si="67"/>
        <v>4.7418432827078183</v>
      </c>
      <c r="S789" s="42">
        <f t="shared" si="68"/>
        <v>4.8198822105048604</v>
      </c>
    </row>
    <row r="790" spans="9:19">
      <c r="I790" s="23">
        <v>42205</v>
      </c>
      <c r="J790">
        <v>4.2300000000000004</v>
      </c>
      <c r="K790">
        <v>4.2300000000000004</v>
      </c>
      <c r="L790">
        <v>4.2300000000000004</v>
      </c>
      <c r="M790">
        <v>4.2300000000000004</v>
      </c>
      <c r="N790">
        <v>4.2300000000000004</v>
      </c>
      <c r="O790">
        <v>0</v>
      </c>
      <c r="Q790" s="42">
        <f t="shared" si="66"/>
        <v>4.7808627466063394</v>
      </c>
      <c r="R790" s="42">
        <f t="shared" si="67"/>
        <v>4.7418432827078183</v>
      </c>
      <c r="S790" s="42">
        <f t="shared" si="68"/>
        <v>4.8198822105048604</v>
      </c>
    </row>
    <row r="791" spans="9:19">
      <c r="I791" s="23">
        <v>42206</v>
      </c>
      <c r="J791" t="s">
        <v>137</v>
      </c>
      <c r="K791" t="s">
        <v>137</v>
      </c>
      <c r="L791" t="s">
        <v>137</v>
      </c>
      <c r="M791" t="s">
        <v>137</v>
      </c>
      <c r="N791">
        <f t="shared" ref="N791:N798" si="69">N790</f>
        <v>4.2300000000000004</v>
      </c>
      <c r="O791" t="s">
        <v>137</v>
      </c>
      <c r="Q791" s="42">
        <f t="shared" si="66"/>
        <v>4.7808627466063394</v>
      </c>
      <c r="R791" s="42">
        <f t="shared" si="67"/>
        <v>4.7418432827078183</v>
      </c>
      <c r="S791" s="42">
        <f t="shared" si="68"/>
        <v>4.8198822105048604</v>
      </c>
    </row>
    <row r="792" spans="9:19">
      <c r="I792" s="23">
        <v>42207</v>
      </c>
      <c r="J792" t="s">
        <v>137</v>
      </c>
      <c r="K792" t="s">
        <v>137</v>
      </c>
      <c r="L792" t="s">
        <v>137</v>
      </c>
      <c r="M792" t="s">
        <v>137</v>
      </c>
      <c r="N792">
        <f t="shared" si="69"/>
        <v>4.2300000000000004</v>
      </c>
      <c r="O792" t="s">
        <v>137</v>
      </c>
      <c r="Q792" s="42">
        <f t="shared" si="66"/>
        <v>4.7808627466063394</v>
      </c>
      <c r="R792" s="42">
        <f t="shared" si="67"/>
        <v>4.7418432827078183</v>
      </c>
      <c r="S792" s="42">
        <f t="shared" si="68"/>
        <v>4.8198822105048604</v>
      </c>
    </row>
    <row r="793" spans="9:19">
      <c r="I793" s="23">
        <v>42208</v>
      </c>
      <c r="J793" t="s">
        <v>137</v>
      </c>
      <c r="K793" t="s">
        <v>137</v>
      </c>
      <c r="L793" t="s">
        <v>137</v>
      </c>
      <c r="M793" t="s">
        <v>137</v>
      </c>
      <c r="N793">
        <f t="shared" si="69"/>
        <v>4.2300000000000004</v>
      </c>
      <c r="O793" t="s">
        <v>137</v>
      </c>
      <c r="Q793" s="42">
        <f t="shared" si="66"/>
        <v>4.7808627466063394</v>
      </c>
      <c r="R793" s="42">
        <f t="shared" si="67"/>
        <v>4.7418432827078183</v>
      </c>
      <c r="S793" s="42">
        <f t="shared" si="68"/>
        <v>4.8198822105048604</v>
      </c>
    </row>
    <row r="794" spans="9:19">
      <c r="I794" s="23">
        <v>42209</v>
      </c>
      <c r="J794" t="s">
        <v>137</v>
      </c>
      <c r="K794" t="s">
        <v>137</v>
      </c>
      <c r="L794" t="s">
        <v>137</v>
      </c>
      <c r="M794" t="s">
        <v>137</v>
      </c>
      <c r="N794">
        <f t="shared" si="69"/>
        <v>4.2300000000000004</v>
      </c>
      <c r="O794" t="s">
        <v>137</v>
      </c>
      <c r="Q794" s="42">
        <f t="shared" si="66"/>
        <v>4.7808627466063394</v>
      </c>
      <c r="R794" s="42">
        <f t="shared" si="67"/>
        <v>4.7418432827078183</v>
      </c>
      <c r="S794" s="42">
        <f t="shared" si="68"/>
        <v>4.8198822105048604</v>
      </c>
    </row>
    <row r="795" spans="9:19">
      <c r="I795" s="23">
        <v>42212</v>
      </c>
      <c r="J795" t="s">
        <v>137</v>
      </c>
      <c r="K795" t="s">
        <v>137</v>
      </c>
      <c r="L795" t="s">
        <v>137</v>
      </c>
      <c r="M795" t="s">
        <v>137</v>
      </c>
      <c r="N795">
        <f t="shared" si="69"/>
        <v>4.2300000000000004</v>
      </c>
      <c r="O795" t="s">
        <v>137</v>
      </c>
      <c r="Q795" s="42">
        <f t="shared" si="66"/>
        <v>4.7808627466063394</v>
      </c>
      <c r="R795" s="42">
        <f t="shared" si="67"/>
        <v>4.7418432827078183</v>
      </c>
      <c r="S795" s="42">
        <f t="shared" si="68"/>
        <v>4.8198822105048604</v>
      </c>
    </row>
    <row r="796" spans="9:19">
      <c r="I796" s="23">
        <v>42213</v>
      </c>
      <c r="J796" t="s">
        <v>137</v>
      </c>
      <c r="K796" t="s">
        <v>137</v>
      </c>
      <c r="L796" t="s">
        <v>137</v>
      </c>
      <c r="M796" t="s">
        <v>137</v>
      </c>
      <c r="N796">
        <f t="shared" si="69"/>
        <v>4.2300000000000004</v>
      </c>
      <c r="O796" t="s">
        <v>137</v>
      </c>
      <c r="Q796" s="42">
        <f t="shared" si="66"/>
        <v>4.7808627466063394</v>
      </c>
      <c r="R796" s="42">
        <f t="shared" si="67"/>
        <v>4.7418432827078183</v>
      </c>
      <c r="S796" s="42">
        <f t="shared" si="68"/>
        <v>4.8198822105048604</v>
      </c>
    </row>
    <row r="797" spans="9:19">
      <c r="I797" s="23">
        <v>42214</v>
      </c>
      <c r="J797" t="s">
        <v>137</v>
      </c>
      <c r="K797" t="s">
        <v>137</v>
      </c>
      <c r="L797" t="s">
        <v>137</v>
      </c>
      <c r="M797" t="s">
        <v>137</v>
      </c>
      <c r="N797">
        <f t="shared" si="69"/>
        <v>4.2300000000000004</v>
      </c>
      <c r="O797" t="s">
        <v>137</v>
      </c>
      <c r="Q797" s="42">
        <f t="shared" si="66"/>
        <v>4.7808627466063394</v>
      </c>
      <c r="R797" s="42">
        <f t="shared" si="67"/>
        <v>4.7418432827078183</v>
      </c>
      <c r="S797" s="42">
        <f t="shared" si="68"/>
        <v>4.8198822105048604</v>
      </c>
    </row>
    <row r="798" spans="9:19">
      <c r="I798" s="23">
        <v>42215</v>
      </c>
      <c r="J798" t="s">
        <v>137</v>
      </c>
      <c r="K798" t="s">
        <v>137</v>
      </c>
      <c r="L798" t="s">
        <v>137</v>
      </c>
      <c r="M798" t="s">
        <v>137</v>
      </c>
      <c r="N798">
        <f t="shared" si="69"/>
        <v>4.2300000000000004</v>
      </c>
      <c r="O798" t="s">
        <v>137</v>
      </c>
      <c r="Q798" s="42">
        <f t="shared" si="66"/>
        <v>4.7808627466063394</v>
      </c>
      <c r="R798" s="42">
        <f t="shared" si="67"/>
        <v>4.7418432827078183</v>
      </c>
      <c r="S798" s="42">
        <f t="shared" si="68"/>
        <v>4.8198822105048604</v>
      </c>
    </row>
    <row r="799" spans="9:19">
      <c r="I799" s="23">
        <v>42216</v>
      </c>
      <c r="J799">
        <v>4.1500000000000004</v>
      </c>
      <c r="K799">
        <v>4.2699999999999996</v>
      </c>
      <c r="L799">
        <v>4.1500000000000004</v>
      </c>
      <c r="M799">
        <v>4.2699999999999996</v>
      </c>
      <c r="N799">
        <v>4.2699999999999996</v>
      </c>
      <c r="O799">
        <v>4399700</v>
      </c>
      <c r="Q799" s="42">
        <f t="shared" si="66"/>
        <v>4.7808627466063394</v>
      </c>
      <c r="R799" s="42">
        <f t="shared" si="67"/>
        <v>4.7418432827078183</v>
      </c>
      <c r="S799" s="42">
        <f t="shared" si="68"/>
        <v>4.8198822105048604</v>
      </c>
    </row>
    <row r="800" spans="9:19">
      <c r="I800" s="23">
        <v>42219</v>
      </c>
      <c r="J800" t="s">
        <v>137</v>
      </c>
      <c r="K800" t="s">
        <v>137</v>
      </c>
      <c r="L800" t="s">
        <v>137</v>
      </c>
      <c r="M800" t="s">
        <v>137</v>
      </c>
      <c r="N800">
        <f>N799</f>
        <v>4.2699999999999996</v>
      </c>
      <c r="O800" t="s">
        <v>137</v>
      </c>
      <c r="Q800" s="42">
        <f t="shared" si="66"/>
        <v>4.7808627466063394</v>
      </c>
      <c r="R800" s="42">
        <f t="shared" si="67"/>
        <v>4.7418432827078183</v>
      </c>
      <c r="S800" s="42">
        <f t="shared" si="68"/>
        <v>4.8198822105048604</v>
      </c>
    </row>
    <row r="801" spans="9:19">
      <c r="I801" s="23">
        <v>42220</v>
      </c>
      <c r="J801">
        <v>4.2300000000000004</v>
      </c>
      <c r="K801">
        <v>4.26</v>
      </c>
      <c r="L801">
        <v>4.2</v>
      </c>
      <c r="M801">
        <v>4.26</v>
      </c>
      <c r="N801">
        <v>4.26</v>
      </c>
      <c r="O801">
        <v>1635500</v>
      </c>
      <c r="Q801" s="42">
        <f t="shared" si="66"/>
        <v>4.7808627466063394</v>
      </c>
      <c r="R801" s="42">
        <f t="shared" si="67"/>
        <v>4.7418432827078183</v>
      </c>
      <c r="S801" s="42">
        <f t="shared" si="68"/>
        <v>4.8198822105048604</v>
      </c>
    </row>
    <row r="802" spans="9:19">
      <c r="I802" s="23">
        <v>42221</v>
      </c>
      <c r="J802">
        <v>4.26</v>
      </c>
      <c r="K802">
        <v>4.26</v>
      </c>
      <c r="L802">
        <v>4.2300000000000004</v>
      </c>
      <c r="M802">
        <v>4.24</v>
      </c>
      <c r="N802">
        <v>4.24</v>
      </c>
      <c r="O802">
        <v>1007900</v>
      </c>
      <c r="Q802" s="42">
        <f t="shared" si="66"/>
        <v>4.7808627466063394</v>
      </c>
      <c r="R802" s="42">
        <f t="shared" si="67"/>
        <v>4.7418432827078183</v>
      </c>
      <c r="S802" s="42">
        <f t="shared" si="68"/>
        <v>4.8198822105048604</v>
      </c>
    </row>
    <row r="803" spans="9:19">
      <c r="I803" s="23">
        <v>42222</v>
      </c>
      <c r="J803">
        <v>4.25</v>
      </c>
      <c r="K803">
        <v>4.25</v>
      </c>
      <c r="L803">
        <v>4.0999999999999996</v>
      </c>
      <c r="M803">
        <v>4.12</v>
      </c>
      <c r="N803">
        <v>4.12</v>
      </c>
      <c r="O803">
        <v>4663500</v>
      </c>
      <c r="Q803" s="42">
        <f t="shared" si="66"/>
        <v>4.7808627466063394</v>
      </c>
      <c r="R803" s="42">
        <f t="shared" si="67"/>
        <v>4.7418432827078183</v>
      </c>
      <c r="S803" s="42">
        <f t="shared" si="68"/>
        <v>4.8198822105048604</v>
      </c>
    </row>
    <row r="804" spans="9:19">
      <c r="I804" s="23">
        <v>42223</v>
      </c>
      <c r="J804">
        <v>4.1399999999999997</v>
      </c>
      <c r="K804">
        <v>4.1500000000000004</v>
      </c>
      <c r="L804">
        <v>4.0599999999999996</v>
      </c>
      <c r="M804">
        <v>4.09</v>
      </c>
      <c r="N804">
        <v>4.09</v>
      </c>
      <c r="O804">
        <v>2729900</v>
      </c>
      <c r="Q804" s="42">
        <f t="shared" si="66"/>
        <v>4.7808627466063394</v>
      </c>
      <c r="R804" s="42">
        <f t="shared" si="67"/>
        <v>4.7418432827078183</v>
      </c>
      <c r="S804" s="42">
        <f t="shared" si="68"/>
        <v>4.8198822105048604</v>
      </c>
    </row>
    <row r="805" spans="9:19">
      <c r="I805" s="23">
        <v>42226</v>
      </c>
      <c r="J805" t="s">
        <v>137</v>
      </c>
      <c r="K805" t="s">
        <v>137</v>
      </c>
      <c r="L805" t="s">
        <v>137</v>
      </c>
      <c r="M805" t="s">
        <v>137</v>
      </c>
      <c r="N805">
        <f t="shared" ref="N805:N808" si="70">N804</f>
        <v>4.09</v>
      </c>
      <c r="O805" t="s">
        <v>137</v>
      </c>
      <c r="Q805" s="42">
        <f t="shared" si="66"/>
        <v>4.7808627466063394</v>
      </c>
      <c r="R805" s="42">
        <f t="shared" si="67"/>
        <v>4.7418432827078183</v>
      </c>
      <c r="S805" s="42">
        <f t="shared" si="68"/>
        <v>4.8198822105048604</v>
      </c>
    </row>
    <row r="806" spans="9:19">
      <c r="I806" s="23">
        <v>42227</v>
      </c>
      <c r="J806" t="s">
        <v>137</v>
      </c>
      <c r="K806" t="s">
        <v>137</v>
      </c>
      <c r="L806" t="s">
        <v>137</v>
      </c>
      <c r="M806" t="s">
        <v>137</v>
      </c>
      <c r="N806">
        <f t="shared" si="70"/>
        <v>4.09</v>
      </c>
      <c r="O806" t="s">
        <v>137</v>
      </c>
      <c r="Q806" s="42">
        <f t="shared" si="66"/>
        <v>4.7808627466063394</v>
      </c>
      <c r="R806" s="42">
        <f t="shared" si="67"/>
        <v>4.7418432827078183</v>
      </c>
      <c r="S806" s="42">
        <f t="shared" si="68"/>
        <v>4.8198822105048604</v>
      </c>
    </row>
    <row r="807" spans="9:19">
      <c r="I807" s="23">
        <v>42228</v>
      </c>
      <c r="J807" t="s">
        <v>137</v>
      </c>
      <c r="K807" t="s">
        <v>137</v>
      </c>
      <c r="L807" t="s">
        <v>137</v>
      </c>
      <c r="M807" t="s">
        <v>137</v>
      </c>
      <c r="N807">
        <f t="shared" si="70"/>
        <v>4.09</v>
      </c>
      <c r="O807" t="s">
        <v>137</v>
      </c>
      <c r="Q807" s="42">
        <f t="shared" si="66"/>
        <v>4.7808627466063394</v>
      </c>
      <c r="R807" s="42">
        <f t="shared" si="67"/>
        <v>4.7418432827078183</v>
      </c>
      <c r="S807" s="42">
        <f t="shared" si="68"/>
        <v>4.8198822105048604</v>
      </c>
    </row>
    <row r="808" spans="9:19">
      <c r="I808" s="23">
        <v>42229</v>
      </c>
      <c r="J808" t="s">
        <v>137</v>
      </c>
      <c r="K808" t="s">
        <v>137</v>
      </c>
      <c r="L808" t="s">
        <v>137</v>
      </c>
      <c r="M808" t="s">
        <v>137</v>
      </c>
      <c r="N808">
        <f t="shared" si="70"/>
        <v>4.09</v>
      </c>
      <c r="O808" t="s">
        <v>137</v>
      </c>
      <c r="Q808" s="42">
        <f t="shared" si="66"/>
        <v>4.7808627466063394</v>
      </c>
      <c r="R808" s="42">
        <f t="shared" si="67"/>
        <v>4.7418432827078183</v>
      </c>
      <c r="S808" s="42">
        <f t="shared" si="68"/>
        <v>4.8198822105048604</v>
      </c>
    </row>
    <row r="809" spans="9:19">
      <c r="I809" s="23">
        <v>42230</v>
      </c>
      <c r="J809">
        <v>3.94</v>
      </c>
      <c r="K809">
        <v>3.98</v>
      </c>
      <c r="L809">
        <v>3.83</v>
      </c>
      <c r="M809">
        <v>3.88</v>
      </c>
      <c r="N809">
        <v>3.88</v>
      </c>
      <c r="O809">
        <v>8213000</v>
      </c>
      <c r="Q809" s="42">
        <f t="shared" si="66"/>
        <v>4.7808627466063394</v>
      </c>
      <c r="R809" s="42">
        <f t="shared" si="67"/>
        <v>4.7418432827078183</v>
      </c>
      <c r="S809" s="42">
        <f t="shared" si="68"/>
        <v>4.8198822105048604</v>
      </c>
    </row>
    <row r="810" spans="9:19">
      <c r="I810" s="23">
        <v>42233</v>
      </c>
      <c r="J810" t="s">
        <v>137</v>
      </c>
      <c r="K810" t="s">
        <v>137</v>
      </c>
      <c r="L810" t="s">
        <v>137</v>
      </c>
      <c r="M810" t="s">
        <v>137</v>
      </c>
      <c r="N810">
        <f t="shared" ref="N810:N819" si="71">N809</f>
        <v>3.88</v>
      </c>
      <c r="O810" t="s">
        <v>137</v>
      </c>
      <c r="Q810" s="42">
        <f t="shared" si="66"/>
        <v>4.7808627466063394</v>
      </c>
      <c r="R810" s="42">
        <f t="shared" si="67"/>
        <v>4.7418432827078183</v>
      </c>
      <c r="S810" s="42">
        <f t="shared" si="68"/>
        <v>4.8198822105048604</v>
      </c>
    </row>
    <row r="811" spans="9:19">
      <c r="I811" s="23">
        <v>42234</v>
      </c>
      <c r="J811" t="s">
        <v>137</v>
      </c>
      <c r="K811" t="s">
        <v>137</v>
      </c>
      <c r="L811" t="s">
        <v>137</v>
      </c>
      <c r="M811" t="s">
        <v>137</v>
      </c>
      <c r="N811">
        <f t="shared" si="71"/>
        <v>3.88</v>
      </c>
      <c r="O811" t="s">
        <v>137</v>
      </c>
      <c r="Q811" s="42">
        <f t="shared" si="66"/>
        <v>4.7808627466063394</v>
      </c>
      <c r="R811" s="42">
        <f t="shared" si="67"/>
        <v>4.7418432827078183</v>
      </c>
      <c r="S811" s="42">
        <f t="shared" si="68"/>
        <v>4.8198822105048604</v>
      </c>
    </row>
    <row r="812" spans="9:19">
      <c r="I812" s="23">
        <v>42235</v>
      </c>
      <c r="J812" t="s">
        <v>137</v>
      </c>
      <c r="K812" t="s">
        <v>137</v>
      </c>
      <c r="L812" t="s">
        <v>137</v>
      </c>
      <c r="M812" t="s">
        <v>137</v>
      </c>
      <c r="N812">
        <f t="shared" si="71"/>
        <v>3.88</v>
      </c>
      <c r="O812" t="s">
        <v>137</v>
      </c>
      <c r="Q812" s="42">
        <f t="shared" si="66"/>
        <v>4.7808627466063394</v>
      </c>
      <c r="R812" s="42">
        <f t="shared" si="67"/>
        <v>4.7418432827078183</v>
      </c>
      <c r="S812" s="42">
        <f t="shared" si="68"/>
        <v>4.8198822105048604</v>
      </c>
    </row>
    <row r="813" spans="9:19">
      <c r="I813" s="23">
        <v>42236</v>
      </c>
      <c r="J813" t="s">
        <v>137</v>
      </c>
      <c r="K813" t="s">
        <v>137</v>
      </c>
      <c r="L813" t="s">
        <v>137</v>
      </c>
      <c r="M813" t="s">
        <v>137</v>
      </c>
      <c r="N813">
        <f t="shared" si="71"/>
        <v>3.88</v>
      </c>
      <c r="O813" t="s">
        <v>137</v>
      </c>
      <c r="Q813" s="42">
        <f t="shared" si="66"/>
        <v>4.7808627466063394</v>
      </c>
      <c r="R813" s="42">
        <f t="shared" si="67"/>
        <v>4.7418432827078183</v>
      </c>
      <c r="S813" s="42">
        <f t="shared" si="68"/>
        <v>4.8198822105048604</v>
      </c>
    </row>
    <row r="814" spans="9:19">
      <c r="I814" s="23">
        <v>42237</v>
      </c>
      <c r="J814" t="s">
        <v>137</v>
      </c>
      <c r="K814" t="s">
        <v>137</v>
      </c>
      <c r="L814" t="s">
        <v>137</v>
      </c>
      <c r="M814" t="s">
        <v>137</v>
      </c>
      <c r="N814">
        <f t="shared" si="71"/>
        <v>3.88</v>
      </c>
      <c r="O814" t="s">
        <v>137</v>
      </c>
      <c r="Q814" s="42">
        <f t="shared" si="66"/>
        <v>4.7808627466063394</v>
      </c>
      <c r="R814" s="42">
        <f t="shared" si="67"/>
        <v>4.7418432827078183</v>
      </c>
      <c r="S814" s="42">
        <f t="shared" si="68"/>
        <v>4.8198822105048604</v>
      </c>
    </row>
    <row r="815" spans="9:19">
      <c r="I815" s="23">
        <v>42240</v>
      </c>
      <c r="J815" t="s">
        <v>137</v>
      </c>
      <c r="K815" t="s">
        <v>137</v>
      </c>
      <c r="L815" t="s">
        <v>137</v>
      </c>
      <c r="M815" t="s">
        <v>137</v>
      </c>
      <c r="N815">
        <f t="shared" si="71"/>
        <v>3.88</v>
      </c>
      <c r="O815" t="s">
        <v>137</v>
      </c>
      <c r="Q815" s="42">
        <f t="shared" si="66"/>
        <v>4.7808627466063394</v>
      </c>
      <c r="R815" s="42">
        <f t="shared" si="67"/>
        <v>4.7418432827078183</v>
      </c>
      <c r="S815" s="42">
        <f t="shared" si="68"/>
        <v>4.8198822105048604</v>
      </c>
    </row>
    <row r="816" spans="9:19">
      <c r="I816" s="23">
        <v>42241</v>
      </c>
      <c r="J816" t="s">
        <v>137</v>
      </c>
      <c r="K816" t="s">
        <v>137</v>
      </c>
      <c r="L816" t="s">
        <v>137</v>
      </c>
      <c r="M816" t="s">
        <v>137</v>
      </c>
      <c r="N816">
        <f t="shared" si="71"/>
        <v>3.88</v>
      </c>
      <c r="O816" t="s">
        <v>137</v>
      </c>
      <c r="Q816" s="42">
        <f t="shared" si="66"/>
        <v>4.7808627466063394</v>
      </c>
      <c r="R816" s="42">
        <f t="shared" si="67"/>
        <v>4.7418432827078183</v>
      </c>
      <c r="S816" s="42">
        <f t="shared" si="68"/>
        <v>4.8198822105048604</v>
      </c>
    </row>
    <row r="817" spans="9:19">
      <c r="I817" s="23">
        <v>42242</v>
      </c>
      <c r="J817" t="s">
        <v>137</v>
      </c>
      <c r="K817" t="s">
        <v>137</v>
      </c>
      <c r="L817" t="s">
        <v>137</v>
      </c>
      <c r="M817" t="s">
        <v>137</v>
      </c>
      <c r="N817">
        <f t="shared" si="71"/>
        <v>3.88</v>
      </c>
      <c r="O817" t="s">
        <v>137</v>
      </c>
      <c r="Q817" s="42">
        <f t="shared" si="66"/>
        <v>4.7808627466063394</v>
      </c>
      <c r="R817" s="42">
        <f t="shared" si="67"/>
        <v>4.7418432827078183</v>
      </c>
      <c r="S817" s="42">
        <f t="shared" si="68"/>
        <v>4.8198822105048604</v>
      </c>
    </row>
    <row r="818" spans="9:19">
      <c r="I818" s="23">
        <v>42243</v>
      </c>
      <c r="J818" t="s">
        <v>137</v>
      </c>
      <c r="K818" t="s">
        <v>137</v>
      </c>
      <c r="L818" t="s">
        <v>137</v>
      </c>
      <c r="M818" t="s">
        <v>137</v>
      </c>
      <c r="N818">
        <f t="shared" si="71"/>
        <v>3.88</v>
      </c>
      <c r="O818" t="s">
        <v>137</v>
      </c>
      <c r="Q818" s="42">
        <f t="shared" si="66"/>
        <v>4.7808627466063394</v>
      </c>
      <c r="R818" s="42">
        <f t="shared" si="67"/>
        <v>4.7418432827078183</v>
      </c>
      <c r="S818" s="42">
        <f t="shared" si="68"/>
        <v>4.8198822105048604</v>
      </c>
    </row>
    <row r="819" spans="9:19">
      <c r="I819" s="23">
        <v>42244</v>
      </c>
      <c r="J819" t="s">
        <v>137</v>
      </c>
      <c r="K819" t="s">
        <v>137</v>
      </c>
      <c r="L819" t="s">
        <v>137</v>
      </c>
      <c r="M819" t="s">
        <v>137</v>
      </c>
      <c r="N819">
        <f t="shared" si="71"/>
        <v>3.88</v>
      </c>
      <c r="O819" t="s">
        <v>137</v>
      </c>
      <c r="Q819" s="42">
        <f t="shared" si="66"/>
        <v>4.7808627466063394</v>
      </c>
      <c r="R819" s="42">
        <f t="shared" si="67"/>
        <v>4.7418432827078183</v>
      </c>
      <c r="S819" s="42">
        <f t="shared" si="68"/>
        <v>4.8198822105048604</v>
      </c>
    </row>
    <row r="820" spans="9:19">
      <c r="I820" s="23">
        <v>42248</v>
      </c>
      <c r="J820">
        <v>4.07</v>
      </c>
      <c r="K820">
        <v>4.09</v>
      </c>
      <c r="L820">
        <v>3.96</v>
      </c>
      <c r="M820">
        <v>4.01</v>
      </c>
      <c r="N820">
        <v>4.01</v>
      </c>
      <c r="O820">
        <v>6792200</v>
      </c>
      <c r="Q820" s="42">
        <f t="shared" si="66"/>
        <v>4.7808627466063394</v>
      </c>
      <c r="R820" s="42">
        <f t="shared" si="67"/>
        <v>4.7418432827078183</v>
      </c>
      <c r="S820" s="42">
        <f t="shared" si="68"/>
        <v>4.8198822105048604</v>
      </c>
    </row>
    <row r="821" spans="9:19">
      <c r="I821" s="23">
        <v>42249</v>
      </c>
      <c r="J821">
        <v>3.96</v>
      </c>
      <c r="K821">
        <v>4.12</v>
      </c>
      <c r="L821">
        <v>3.95</v>
      </c>
      <c r="M821">
        <v>4.0599999999999996</v>
      </c>
      <c r="N821">
        <v>4.0599999999999996</v>
      </c>
      <c r="O821">
        <v>7478000</v>
      </c>
      <c r="Q821" s="42">
        <f t="shared" si="66"/>
        <v>4.7808627466063394</v>
      </c>
      <c r="R821" s="42">
        <f t="shared" si="67"/>
        <v>4.7418432827078183</v>
      </c>
      <c r="S821" s="42">
        <f t="shared" si="68"/>
        <v>4.8198822105048604</v>
      </c>
    </row>
    <row r="822" spans="9:19">
      <c r="I822" s="23">
        <v>42250</v>
      </c>
      <c r="J822" t="s">
        <v>137</v>
      </c>
      <c r="K822" t="s">
        <v>137</v>
      </c>
      <c r="L822" t="s">
        <v>137</v>
      </c>
      <c r="M822" t="s">
        <v>137</v>
      </c>
      <c r="N822">
        <f t="shared" ref="N822:N823" si="72">N821</f>
        <v>4.0599999999999996</v>
      </c>
      <c r="O822" t="s">
        <v>137</v>
      </c>
      <c r="Q822" s="42">
        <f t="shared" si="66"/>
        <v>4.7808627466063394</v>
      </c>
      <c r="R822" s="42">
        <f t="shared" si="67"/>
        <v>4.7418432827078183</v>
      </c>
      <c r="S822" s="42">
        <f t="shared" si="68"/>
        <v>4.8198822105048604</v>
      </c>
    </row>
    <row r="823" spans="9:19">
      <c r="I823" s="23">
        <v>42251</v>
      </c>
      <c r="J823" t="s">
        <v>137</v>
      </c>
      <c r="K823" t="s">
        <v>137</v>
      </c>
      <c r="L823" t="s">
        <v>137</v>
      </c>
      <c r="M823" t="s">
        <v>137</v>
      </c>
      <c r="N823">
        <f t="shared" si="72"/>
        <v>4.0599999999999996</v>
      </c>
      <c r="O823" t="s">
        <v>137</v>
      </c>
      <c r="Q823" s="42">
        <f t="shared" si="66"/>
        <v>4.7808627466063394</v>
      </c>
      <c r="R823" s="42">
        <f t="shared" si="67"/>
        <v>4.7418432827078183</v>
      </c>
      <c r="S823" s="42">
        <f t="shared" si="68"/>
        <v>4.8198822105048604</v>
      </c>
    </row>
    <row r="824" spans="9:19">
      <c r="I824" s="23">
        <v>42254</v>
      </c>
      <c r="J824">
        <v>4.05</v>
      </c>
      <c r="K824">
        <v>4.07</v>
      </c>
      <c r="L824">
        <v>3.96</v>
      </c>
      <c r="M824">
        <v>4.01</v>
      </c>
      <c r="N824">
        <v>4.01</v>
      </c>
      <c r="O824">
        <v>2111400</v>
      </c>
      <c r="Q824" s="42">
        <f t="shared" si="66"/>
        <v>4.7808627466063394</v>
      </c>
      <c r="R824" s="42">
        <f t="shared" si="67"/>
        <v>4.7418432827078183</v>
      </c>
      <c r="S824" s="42">
        <f t="shared" si="68"/>
        <v>4.8198822105048604</v>
      </c>
    </row>
    <row r="825" spans="9:19">
      <c r="I825" s="23">
        <v>42255</v>
      </c>
      <c r="J825" t="s">
        <v>137</v>
      </c>
      <c r="K825" t="s">
        <v>137</v>
      </c>
      <c r="L825" t="s">
        <v>137</v>
      </c>
      <c r="M825" t="s">
        <v>137</v>
      </c>
      <c r="N825">
        <f t="shared" ref="N825:N830" si="73">N824</f>
        <v>4.01</v>
      </c>
      <c r="O825" t="s">
        <v>137</v>
      </c>
      <c r="Q825" s="42">
        <f t="shared" si="66"/>
        <v>4.7808627466063394</v>
      </c>
      <c r="R825" s="42">
        <f t="shared" si="67"/>
        <v>4.7418432827078183</v>
      </c>
      <c r="S825" s="42">
        <f t="shared" si="68"/>
        <v>4.8198822105048604</v>
      </c>
    </row>
    <row r="826" spans="9:19">
      <c r="I826" s="23">
        <v>42256</v>
      </c>
      <c r="J826" t="s">
        <v>137</v>
      </c>
      <c r="K826" t="s">
        <v>137</v>
      </c>
      <c r="L826" t="s">
        <v>137</v>
      </c>
      <c r="M826" t="s">
        <v>137</v>
      </c>
      <c r="N826">
        <f t="shared" si="73"/>
        <v>4.01</v>
      </c>
      <c r="O826" t="s">
        <v>137</v>
      </c>
      <c r="Q826" s="42">
        <f t="shared" si="66"/>
        <v>4.7808627466063394</v>
      </c>
      <c r="R826" s="42">
        <f t="shared" si="67"/>
        <v>4.7418432827078183</v>
      </c>
      <c r="S826" s="42">
        <f t="shared" si="68"/>
        <v>4.8198822105048604</v>
      </c>
    </row>
    <row r="827" spans="9:19">
      <c r="I827" s="23">
        <v>42257</v>
      </c>
      <c r="J827" t="s">
        <v>137</v>
      </c>
      <c r="K827" t="s">
        <v>137</v>
      </c>
      <c r="L827" t="s">
        <v>137</v>
      </c>
      <c r="M827" t="s">
        <v>137</v>
      </c>
      <c r="N827">
        <f t="shared" si="73"/>
        <v>4.01</v>
      </c>
      <c r="O827" t="s">
        <v>137</v>
      </c>
      <c r="Q827" s="42">
        <f t="shared" si="66"/>
        <v>4.7808627466063394</v>
      </c>
      <c r="R827" s="42">
        <f t="shared" si="67"/>
        <v>4.7418432827078183</v>
      </c>
      <c r="S827" s="42">
        <f t="shared" si="68"/>
        <v>4.8198822105048604</v>
      </c>
    </row>
    <row r="828" spans="9:19">
      <c r="I828" s="23">
        <v>42258</v>
      </c>
      <c r="J828" t="s">
        <v>137</v>
      </c>
      <c r="K828" t="s">
        <v>137</v>
      </c>
      <c r="L828" t="s">
        <v>137</v>
      </c>
      <c r="M828" t="s">
        <v>137</v>
      </c>
      <c r="N828">
        <f t="shared" si="73"/>
        <v>4.01</v>
      </c>
      <c r="O828" t="s">
        <v>137</v>
      </c>
      <c r="Q828" s="42">
        <f t="shared" si="66"/>
        <v>4.7808627466063394</v>
      </c>
      <c r="R828" s="42">
        <f t="shared" si="67"/>
        <v>4.7418432827078183</v>
      </c>
      <c r="S828" s="42">
        <f t="shared" si="68"/>
        <v>4.8198822105048604</v>
      </c>
    </row>
    <row r="829" spans="9:19">
      <c r="I829" s="23">
        <v>42261</v>
      </c>
      <c r="J829" t="s">
        <v>137</v>
      </c>
      <c r="K829" t="s">
        <v>137</v>
      </c>
      <c r="L829" t="s">
        <v>137</v>
      </c>
      <c r="M829" t="s">
        <v>137</v>
      </c>
      <c r="N829">
        <f t="shared" si="73"/>
        <v>4.01</v>
      </c>
      <c r="O829" t="s">
        <v>137</v>
      </c>
      <c r="Q829" s="42">
        <f t="shared" si="66"/>
        <v>4.7808627466063394</v>
      </c>
      <c r="R829" s="42">
        <f t="shared" si="67"/>
        <v>4.7418432827078183</v>
      </c>
      <c r="S829" s="42">
        <f t="shared" si="68"/>
        <v>4.8198822105048604</v>
      </c>
    </row>
    <row r="830" spans="9:19">
      <c r="I830" s="23">
        <v>42262</v>
      </c>
      <c r="J830" t="s">
        <v>137</v>
      </c>
      <c r="K830" t="s">
        <v>137</v>
      </c>
      <c r="L830" t="s">
        <v>137</v>
      </c>
      <c r="M830" t="s">
        <v>137</v>
      </c>
      <c r="N830">
        <f t="shared" si="73"/>
        <v>4.01</v>
      </c>
      <c r="O830" t="s">
        <v>137</v>
      </c>
      <c r="Q830" s="42">
        <f t="shared" si="66"/>
        <v>4.7808627466063394</v>
      </c>
      <c r="R830" s="42">
        <f t="shared" si="67"/>
        <v>4.7418432827078183</v>
      </c>
      <c r="S830" s="42">
        <f t="shared" si="68"/>
        <v>4.8198822105048604</v>
      </c>
    </row>
    <row r="831" spans="9:19">
      <c r="I831" s="23">
        <v>42264</v>
      </c>
      <c r="J831">
        <v>4.41</v>
      </c>
      <c r="K831">
        <v>4.41</v>
      </c>
      <c r="L831">
        <v>4.41</v>
      </c>
      <c r="M831">
        <v>4.41</v>
      </c>
      <c r="N831">
        <v>4.41</v>
      </c>
      <c r="O831">
        <v>0</v>
      </c>
      <c r="Q831" s="42">
        <f t="shared" si="66"/>
        <v>4.7808627466063394</v>
      </c>
      <c r="R831" s="42">
        <f t="shared" si="67"/>
        <v>4.7418432827078183</v>
      </c>
      <c r="S831" s="42">
        <f t="shared" si="68"/>
        <v>4.8198822105048604</v>
      </c>
    </row>
    <row r="832" spans="9:19">
      <c r="I832" s="23">
        <v>42265</v>
      </c>
      <c r="J832" t="s">
        <v>137</v>
      </c>
      <c r="K832" t="s">
        <v>137</v>
      </c>
      <c r="L832" t="s">
        <v>137</v>
      </c>
      <c r="M832" t="s">
        <v>137</v>
      </c>
      <c r="N832">
        <f t="shared" ref="N832:N834" si="74">N831</f>
        <v>4.41</v>
      </c>
      <c r="O832" t="s">
        <v>137</v>
      </c>
      <c r="Q832" s="42">
        <f t="shared" si="66"/>
        <v>4.7808627466063394</v>
      </c>
      <c r="R832" s="42">
        <f t="shared" si="67"/>
        <v>4.7418432827078183</v>
      </c>
      <c r="S832" s="42">
        <f t="shared" si="68"/>
        <v>4.8198822105048604</v>
      </c>
    </row>
    <row r="833" spans="9:19">
      <c r="I833" s="23">
        <v>42268</v>
      </c>
      <c r="J833" t="s">
        <v>137</v>
      </c>
      <c r="K833" t="s">
        <v>137</v>
      </c>
      <c r="L833" t="s">
        <v>137</v>
      </c>
      <c r="M833" t="s">
        <v>137</v>
      </c>
      <c r="N833">
        <f t="shared" si="74"/>
        <v>4.41</v>
      </c>
      <c r="O833" t="s">
        <v>137</v>
      </c>
      <c r="Q833" s="42">
        <f t="shared" si="66"/>
        <v>4.7808627466063394</v>
      </c>
      <c r="R833" s="42">
        <f t="shared" si="67"/>
        <v>4.7418432827078183</v>
      </c>
      <c r="S833" s="42">
        <f t="shared" si="68"/>
        <v>4.8198822105048604</v>
      </c>
    </row>
    <row r="834" spans="9:19">
      <c r="I834" s="23">
        <v>42269</v>
      </c>
      <c r="J834" t="s">
        <v>137</v>
      </c>
      <c r="K834" t="s">
        <v>137</v>
      </c>
      <c r="L834" t="s">
        <v>137</v>
      </c>
      <c r="M834" t="s">
        <v>137</v>
      </c>
      <c r="N834">
        <f t="shared" si="74"/>
        <v>4.41</v>
      </c>
      <c r="O834" t="s">
        <v>137</v>
      </c>
      <c r="Q834" s="42">
        <f t="shared" si="66"/>
        <v>4.7808627466063394</v>
      </c>
      <c r="R834" s="42">
        <f t="shared" si="67"/>
        <v>4.7418432827078183</v>
      </c>
      <c r="S834" s="42">
        <f t="shared" si="68"/>
        <v>4.8198822105048604</v>
      </c>
    </row>
    <row r="835" spans="9:19">
      <c r="I835" s="23">
        <v>42270</v>
      </c>
      <c r="J835">
        <v>4</v>
      </c>
      <c r="K835">
        <v>4.07</v>
      </c>
      <c r="L835">
        <v>3.97</v>
      </c>
      <c r="M835">
        <v>4.01</v>
      </c>
      <c r="N835">
        <v>4.01</v>
      </c>
      <c r="O835">
        <v>7370900</v>
      </c>
      <c r="Q835" s="42">
        <f t="shared" si="66"/>
        <v>4.7808627466063394</v>
      </c>
      <c r="R835" s="42">
        <f t="shared" si="67"/>
        <v>4.7418432827078183</v>
      </c>
      <c r="S835" s="42">
        <f t="shared" si="68"/>
        <v>4.8198822105048604</v>
      </c>
    </row>
    <row r="836" spans="9:19">
      <c r="I836" s="23">
        <v>42272</v>
      </c>
      <c r="J836" t="s">
        <v>137</v>
      </c>
      <c r="K836" t="s">
        <v>137</v>
      </c>
      <c r="L836" t="s">
        <v>137</v>
      </c>
      <c r="M836" t="s">
        <v>137</v>
      </c>
      <c r="N836">
        <f t="shared" ref="N836:N848" si="75">N835</f>
        <v>4.01</v>
      </c>
      <c r="O836" t="s">
        <v>137</v>
      </c>
      <c r="Q836" s="42">
        <f t="shared" si="66"/>
        <v>4.7808627466063394</v>
      </c>
      <c r="R836" s="42">
        <f t="shared" si="67"/>
        <v>4.7418432827078183</v>
      </c>
      <c r="S836" s="42">
        <f t="shared" si="68"/>
        <v>4.8198822105048604</v>
      </c>
    </row>
    <row r="837" spans="9:19">
      <c r="I837" s="23">
        <v>42275</v>
      </c>
      <c r="J837" t="s">
        <v>137</v>
      </c>
      <c r="K837" t="s">
        <v>137</v>
      </c>
      <c r="L837" t="s">
        <v>137</v>
      </c>
      <c r="M837" t="s">
        <v>137</v>
      </c>
      <c r="N837">
        <f t="shared" si="75"/>
        <v>4.01</v>
      </c>
      <c r="O837" t="s">
        <v>137</v>
      </c>
      <c r="Q837" s="42">
        <f t="shared" si="66"/>
        <v>4.7808627466063394</v>
      </c>
      <c r="R837" s="42">
        <f t="shared" si="67"/>
        <v>4.7418432827078183</v>
      </c>
      <c r="S837" s="42">
        <f t="shared" si="68"/>
        <v>4.8198822105048604</v>
      </c>
    </row>
    <row r="838" spans="9:19">
      <c r="I838" s="23">
        <v>42276</v>
      </c>
      <c r="J838" t="s">
        <v>137</v>
      </c>
      <c r="K838" t="s">
        <v>137</v>
      </c>
      <c r="L838" t="s">
        <v>137</v>
      </c>
      <c r="M838" t="s">
        <v>137</v>
      </c>
      <c r="N838">
        <f t="shared" si="75"/>
        <v>4.01</v>
      </c>
      <c r="O838" t="s">
        <v>137</v>
      </c>
      <c r="Q838" s="42">
        <f t="shared" si="66"/>
        <v>4.7808627466063394</v>
      </c>
      <c r="R838" s="42">
        <f t="shared" si="67"/>
        <v>4.7418432827078183</v>
      </c>
      <c r="S838" s="42">
        <f t="shared" si="68"/>
        <v>4.8198822105048604</v>
      </c>
    </row>
    <row r="839" spans="9:19">
      <c r="I839" s="23">
        <v>42277</v>
      </c>
      <c r="J839" t="s">
        <v>137</v>
      </c>
      <c r="K839" t="s">
        <v>137</v>
      </c>
      <c r="L839" t="s">
        <v>137</v>
      </c>
      <c r="M839" t="s">
        <v>137</v>
      </c>
      <c r="N839">
        <f t="shared" si="75"/>
        <v>4.01</v>
      </c>
      <c r="O839" t="s">
        <v>137</v>
      </c>
      <c r="Q839" s="42">
        <f t="shared" si="66"/>
        <v>4.7808627466063394</v>
      </c>
      <c r="R839" s="42">
        <f t="shared" si="67"/>
        <v>4.7418432827078183</v>
      </c>
      <c r="S839" s="42">
        <f t="shared" si="68"/>
        <v>4.8198822105048604</v>
      </c>
    </row>
    <row r="840" spans="9:19">
      <c r="I840" s="23">
        <v>42278</v>
      </c>
      <c r="J840" t="s">
        <v>137</v>
      </c>
      <c r="K840" t="s">
        <v>137</v>
      </c>
      <c r="L840" t="s">
        <v>137</v>
      </c>
      <c r="M840" t="s">
        <v>137</v>
      </c>
      <c r="N840">
        <f t="shared" si="75"/>
        <v>4.01</v>
      </c>
      <c r="O840" t="s">
        <v>137</v>
      </c>
      <c r="Q840" s="42">
        <f t="shared" si="66"/>
        <v>4.7808627466063394</v>
      </c>
      <c r="R840" s="42">
        <f t="shared" si="67"/>
        <v>4.7418432827078183</v>
      </c>
      <c r="S840" s="42">
        <f t="shared" si="68"/>
        <v>4.8198822105048604</v>
      </c>
    </row>
    <row r="841" spans="9:19">
      <c r="I841" s="23">
        <v>42279</v>
      </c>
      <c r="J841" t="s">
        <v>137</v>
      </c>
      <c r="K841" t="s">
        <v>137</v>
      </c>
      <c r="L841" t="s">
        <v>137</v>
      </c>
      <c r="M841" t="s">
        <v>137</v>
      </c>
      <c r="N841">
        <f t="shared" si="75"/>
        <v>4.01</v>
      </c>
      <c r="O841" t="s">
        <v>137</v>
      </c>
      <c r="Q841" s="42">
        <f t="shared" ref="Q841:Q904" si="76">Q840</f>
        <v>4.7808627466063394</v>
      </c>
      <c r="R841" s="42">
        <f t="shared" ref="R841:R904" si="77">R840</f>
        <v>4.7418432827078183</v>
      </c>
      <c r="S841" s="42">
        <f t="shared" ref="S841:S904" si="78">S840</f>
        <v>4.8198822105048604</v>
      </c>
    </row>
    <row r="842" spans="9:19">
      <c r="I842" s="23">
        <v>42282</v>
      </c>
      <c r="J842" t="s">
        <v>137</v>
      </c>
      <c r="K842" t="s">
        <v>137</v>
      </c>
      <c r="L842" t="s">
        <v>137</v>
      </c>
      <c r="M842" t="s">
        <v>137</v>
      </c>
      <c r="N842">
        <f t="shared" si="75"/>
        <v>4.01</v>
      </c>
      <c r="O842" t="s">
        <v>137</v>
      </c>
      <c r="Q842" s="42">
        <f t="shared" si="76"/>
        <v>4.7808627466063394</v>
      </c>
      <c r="R842" s="42">
        <f t="shared" si="77"/>
        <v>4.7418432827078183</v>
      </c>
      <c r="S842" s="42">
        <f t="shared" si="78"/>
        <v>4.8198822105048604</v>
      </c>
    </row>
    <row r="843" spans="9:19">
      <c r="I843" s="23">
        <v>42283</v>
      </c>
      <c r="J843" t="s">
        <v>137</v>
      </c>
      <c r="K843" t="s">
        <v>137</v>
      </c>
      <c r="L843" t="s">
        <v>137</v>
      </c>
      <c r="M843" t="s">
        <v>137</v>
      </c>
      <c r="N843">
        <f t="shared" si="75"/>
        <v>4.01</v>
      </c>
      <c r="O843" t="s">
        <v>137</v>
      </c>
      <c r="Q843" s="42">
        <f t="shared" si="76"/>
        <v>4.7808627466063394</v>
      </c>
      <c r="R843" s="42">
        <f t="shared" si="77"/>
        <v>4.7418432827078183</v>
      </c>
      <c r="S843" s="42">
        <f t="shared" si="78"/>
        <v>4.8198822105048604</v>
      </c>
    </row>
    <row r="844" spans="9:19">
      <c r="I844" s="23">
        <v>42284</v>
      </c>
      <c r="J844" t="s">
        <v>137</v>
      </c>
      <c r="K844" t="s">
        <v>137</v>
      </c>
      <c r="L844" t="s">
        <v>137</v>
      </c>
      <c r="M844" t="s">
        <v>137</v>
      </c>
      <c r="N844">
        <f t="shared" si="75"/>
        <v>4.01</v>
      </c>
      <c r="O844" t="s">
        <v>137</v>
      </c>
      <c r="Q844" s="42">
        <f t="shared" si="76"/>
        <v>4.7808627466063394</v>
      </c>
      <c r="R844" s="42">
        <f t="shared" si="77"/>
        <v>4.7418432827078183</v>
      </c>
      <c r="S844" s="42">
        <f t="shared" si="78"/>
        <v>4.8198822105048604</v>
      </c>
    </row>
    <row r="845" spans="9:19">
      <c r="I845" s="23">
        <v>42285</v>
      </c>
      <c r="J845" t="s">
        <v>137</v>
      </c>
      <c r="K845" t="s">
        <v>137</v>
      </c>
      <c r="L845" t="s">
        <v>137</v>
      </c>
      <c r="M845" t="s">
        <v>137</v>
      </c>
      <c r="N845">
        <f t="shared" si="75"/>
        <v>4.01</v>
      </c>
      <c r="O845" t="s">
        <v>137</v>
      </c>
      <c r="Q845" s="42">
        <f t="shared" si="76"/>
        <v>4.7808627466063394</v>
      </c>
      <c r="R845" s="42">
        <f t="shared" si="77"/>
        <v>4.7418432827078183</v>
      </c>
      <c r="S845" s="42">
        <f t="shared" si="78"/>
        <v>4.8198822105048604</v>
      </c>
    </row>
    <row r="846" spans="9:19">
      <c r="I846" s="23">
        <v>42286</v>
      </c>
      <c r="J846" t="s">
        <v>137</v>
      </c>
      <c r="K846" t="s">
        <v>137</v>
      </c>
      <c r="L846" t="s">
        <v>137</v>
      </c>
      <c r="M846" t="s">
        <v>137</v>
      </c>
      <c r="N846">
        <f t="shared" si="75"/>
        <v>4.01</v>
      </c>
      <c r="O846" t="s">
        <v>137</v>
      </c>
      <c r="Q846" s="42">
        <f t="shared" si="76"/>
        <v>4.7808627466063394</v>
      </c>
      <c r="R846" s="42">
        <f t="shared" si="77"/>
        <v>4.7418432827078183</v>
      </c>
      <c r="S846" s="42">
        <f t="shared" si="78"/>
        <v>4.8198822105048604</v>
      </c>
    </row>
    <row r="847" spans="9:19">
      <c r="I847" s="23">
        <v>42289</v>
      </c>
      <c r="J847" t="s">
        <v>137</v>
      </c>
      <c r="K847" t="s">
        <v>137</v>
      </c>
      <c r="L847" t="s">
        <v>137</v>
      </c>
      <c r="M847" t="s">
        <v>137</v>
      </c>
      <c r="N847">
        <f t="shared" si="75"/>
        <v>4.01</v>
      </c>
      <c r="O847" t="s">
        <v>137</v>
      </c>
      <c r="Q847" s="42">
        <f t="shared" si="76"/>
        <v>4.7808627466063394</v>
      </c>
      <c r="R847" s="42">
        <f t="shared" si="77"/>
        <v>4.7418432827078183</v>
      </c>
      <c r="S847" s="42">
        <f t="shared" si="78"/>
        <v>4.8198822105048604</v>
      </c>
    </row>
    <row r="848" spans="9:19">
      <c r="I848" s="23">
        <v>42290</v>
      </c>
      <c r="J848" t="s">
        <v>137</v>
      </c>
      <c r="K848" t="s">
        <v>137</v>
      </c>
      <c r="L848" t="s">
        <v>137</v>
      </c>
      <c r="M848" t="s">
        <v>137</v>
      </c>
      <c r="N848">
        <f t="shared" si="75"/>
        <v>4.01</v>
      </c>
      <c r="O848" t="s">
        <v>137</v>
      </c>
      <c r="Q848" s="42">
        <f t="shared" si="76"/>
        <v>4.7808627466063394</v>
      </c>
      <c r="R848" s="42">
        <f t="shared" si="77"/>
        <v>4.7418432827078183</v>
      </c>
      <c r="S848" s="42">
        <f t="shared" si="78"/>
        <v>4.8198822105048604</v>
      </c>
    </row>
    <row r="849" spans="9:19">
      <c r="I849" s="23">
        <v>42292</v>
      </c>
      <c r="J849">
        <v>4.4000000000000004</v>
      </c>
      <c r="K849">
        <v>4.4000000000000004</v>
      </c>
      <c r="L849">
        <v>4.4000000000000004</v>
      </c>
      <c r="M849">
        <v>4.4000000000000004</v>
      </c>
      <c r="N849">
        <v>4.4000000000000004</v>
      </c>
      <c r="O849">
        <v>0</v>
      </c>
      <c r="Q849" s="42">
        <f t="shared" si="76"/>
        <v>4.7808627466063394</v>
      </c>
      <c r="R849" s="42">
        <f t="shared" si="77"/>
        <v>4.7418432827078183</v>
      </c>
      <c r="S849" s="42">
        <f t="shared" si="78"/>
        <v>4.8198822105048604</v>
      </c>
    </row>
    <row r="850" spans="9:19">
      <c r="I850" s="23">
        <v>42293</v>
      </c>
      <c r="J850" t="s">
        <v>137</v>
      </c>
      <c r="K850" t="s">
        <v>137</v>
      </c>
      <c r="L850" t="s">
        <v>137</v>
      </c>
      <c r="M850" t="s">
        <v>137</v>
      </c>
      <c r="N850">
        <f t="shared" ref="N850:N859" si="79">N849</f>
        <v>4.4000000000000004</v>
      </c>
      <c r="O850" t="s">
        <v>137</v>
      </c>
      <c r="Q850" s="42">
        <f t="shared" si="76"/>
        <v>4.7808627466063394</v>
      </c>
      <c r="R850" s="42">
        <f t="shared" si="77"/>
        <v>4.7418432827078183</v>
      </c>
      <c r="S850" s="42">
        <f t="shared" si="78"/>
        <v>4.8198822105048604</v>
      </c>
    </row>
    <row r="851" spans="9:19">
      <c r="I851" s="23">
        <v>42296</v>
      </c>
      <c r="J851" t="s">
        <v>137</v>
      </c>
      <c r="K851" t="s">
        <v>137</v>
      </c>
      <c r="L851" t="s">
        <v>137</v>
      </c>
      <c r="M851" t="s">
        <v>137</v>
      </c>
      <c r="N851">
        <f t="shared" si="79"/>
        <v>4.4000000000000004</v>
      </c>
      <c r="O851" t="s">
        <v>137</v>
      </c>
      <c r="Q851" s="42">
        <f t="shared" si="76"/>
        <v>4.7808627466063394</v>
      </c>
      <c r="R851" s="42">
        <f t="shared" si="77"/>
        <v>4.7418432827078183</v>
      </c>
      <c r="S851" s="42">
        <f t="shared" si="78"/>
        <v>4.8198822105048604</v>
      </c>
    </row>
    <row r="852" spans="9:19">
      <c r="I852" s="23">
        <v>42297</v>
      </c>
      <c r="J852" t="s">
        <v>137</v>
      </c>
      <c r="K852" t="s">
        <v>137</v>
      </c>
      <c r="L852" t="s">
        <v>137</v>
      </c>
      <c r="M852" t="s">
        <v>137</v>
      </c>
      <c r="N852">
        <f t="shared" si="79"/>
        <v>4.4000000000000004</v>
      </c>
      <c r="O852" t="s">
        <v>137</v>
      </c>
      <c r="Q852" s="42">
        <f t="shared" si="76"/>
        <v>4.7808627466063394</v>
      </c>
      <c r="R852" s="42">
        <f t="shared" si="77"/>
        <v>4.7418432827078183</v>
      </c>
      <c r="S852" s="42">
        <f t="shared" si="78"/>
        <v>4.8198822105048604</v>
      </c>
    </row>
    <row r="853" spans="9:19">
      <c r="I853" s="23">
        <v>42298</v>
      </c>
      <c r="J853" t="s">
        <v>137</v>
      </c>
      <c r="K853" t="s">
        <v>137</v>
      </c>
      <c r="L853" t="s">
        <v>137</v>
      </c>
      <c r="M853" t="s">
        <v>137</v>
      </c>
      <c r="N853">
        <f t="shared" si="79"/>
        <v>4.4000000000000004</v>
      </c>
      <c r="O853" t="s">
        <v>137</v>
      </c>
      <c r="Q853" s="42">
        <f t="shared" si="76"/>
        <v>4.7808627466063394</v>
      </c>
      <c r="R853" s="42">
        <f t="shared" si="77"/>
        <v>4.7418432827078183</v>
      </c>
      <c r="S853" s="42">
        <f t="shared" si="78"/>
        <v>4.8198822105048604</v>
      </c>
    </row>
    <row r="854" spans="9:19">
      <c r="I854" s="23">
        <v>42299</v>
      </c>
      <c r="J854" t="s">
        <v>137</v>
      </c>
      <c r="K854" t="s">
        <v>137</v>
      </c>
      <c r="L854" t="s">
        <v>137</v>
      </c>
      <c r="M854" t="s">
        <v>137</v>
      </c>
      <c r="N854">
        <f t="shared" si="79"/>
        <v>4.4000000000000004</v>
      </c>
      <c r="O854" t="s">
        <v>137</v>
      </c>
      <c r="Q854" s="42">
        <f t="shared" si="76"/>
        <v>4.7808627466063394</v>
      </c>
      <c r="R854" s="42">
        <f t="shared" si="77"/>
        <v>4.7418432827078183</v>
      </c>
      <c r="S854" s="42">
        <f t="shared" si="78"/>
        <v>4.8198822105048604</v>
      </c>
    </row>
    <row r="855" spans="9:19">
      <c r="I855" s="23">
        <v>42300</v>
      </c>
      <c r="J855" t="s">
        <v>137</v>
      </c>
      <c r="K855" t="s">
        <v>137</v>
      </c>
      <c r="L855" t="s">
        <v>137</v>
      </c>
      <c r="M855" t="s">
        <v>137</v>
      </c>
      <c r="N855">
        <f t="shared" si="79"/>
        <v>4.4000000000000004</v>
      </c>
      <c r="O855" t="s">
        <v>137</v>
      </c>
      <c r="Q855" s="42">
        <f t="shared" si="76"/>
        <v>4.7808627466063394</v>
      </c>
      <c r="R855" s="42">
        <f t="shared" si="77"/>
        <v>4.7418432827078183</v>
      </c>
      <c r="S855" s="42">
        <f t="shared" si="78"/>
        <v>4.8198822105048604</v>
      </c>
    </row>
    <row r="856" spans="9:19">
      <c r="I856" s="23">
        <v>42303</v>
      </c>
      <c r="J856" t="s">
        <v>137</v>
      </c>
      <c r="K856" t="s">
        <v>137</v>
      </c>
      <c r="L856" t="s">
        <v>137</v>
      </c>
      <c r="M856" t="s">
        <v>137</v>
      </c>
      <c r="N856">
        <f t="shared" si="79"/>
        <v>4.4000000000000004</v>
      </c>
      <c r="O856" t="s">
        <v>137</v>
      </c>
      <c r="Q856" s="42">
        <f t="shared" si="76"/>
        <v>4.7808627466063394</v>
      </c>
      <c r="R856" s="42">
        <f t="shared" si="77"/>
        <v>4.7418432827078183</v>
      </c>
      <c r="S856" s="42">
        <f t="shared" si="78"/>
        <v>4.8198822105048604</v>
      </c>
    </row>
    <row r="857" spans="9:19">
      <c r="I857" s="23">
        <v>42304</v>
      </c>
      <c r="J857" t="s">
        <v>137</v>
      </c>
      <c r="K857" t="s">
        <v>137</v>
      </c>
      <c r="L857" t="s">
        <v>137</v>
      </c>
      <c r="M857" t="s">
        <v>137</v>
      </c>
      <c r="N857">
        <f t="shared" si="79"/>
        <v>4.4000000000000004</v>
      </c>
      <c r="O857" t="s">
        <v>137</v>
      </c>
      <c r="Q857" s="42">
        <f t="shared" si="76"/>
        <v>4.7808627466063394</v>
      </c>
      <c r="R857" s="42">
        <f t="shared" si="77"/>
        <v>4.7418432827078183</v>
      </c>
      <c r="S857" s="42">
        <f t="shared" si="78"/>
        <v>4.8198822105048604</v>
      </c>
    </row>
    <row r="858" spans="9:19">
      <c r="I858" s="23">
        <v>42305</v>
      </c>
      <c r="J858" t="s">
        <v>137</v>
      </c>
      <c r="K858" t="s">
        <v>137</v>
      </c>
      <c r="L858" t="s">
        <v>137</v>
      </c>
      <c r="M858" t="s">
        <v>137</v>
      </c>
      <c r="N858">
        <f t="shared" si="79"/>
        <v>4.4000000000000004</v>
      </c>
      <c r="O858" t="s">
        <v>137</v>
      </c>
      <c r="Q858" s="42">
        <f t="shared" si="76"/>
        <v>4.7808627466063394</v>
      </c>
      <c r="R858" s="42">
        <f t="shared" si="77"/>
        <v>4.7418432827078183</v>
      </c>
      <c r="S858" s="42">
        <f t="shared" si="78"/>
        <v>4.8198822105048604</v>
      </c>
    </row>
    <row r="859" spans="9:19">
      <c r="I859" s="23">
        <v>42306</v>
      </c>
      <c r="J859" t="s">
        <v>137</v>
      </c>
      <c r="K859" t="s">
        <v>137</v>
      </c>
      <c r="L859" t="s">
        <v>137</v>
      </c>
      <c r="M859" t="s">
        <v>137</v>
      </c>
      <c r="N859">
        <f t="shared" si="79"/>
        <v>4.4000000000000004</v>
      </c>
      <c r="O859" t="s">
        <v>137</v>
      </c>
      <c r="Q859" s="42">
        <f t="shared" si="76"/>
        <v>4.7808627466063394</v>
      </c>
      <c r="R859" s="42">
        <f t="shared" si="77"/>
        <v>4.7418432827078183</v>
      </c>
      <c r="S859" s="42">
        <f t="shared" si="78"/>
        <v>4.8198822105048604</v>
      </c>
    </row>
    <row r="860" spans="9:19">
      <c r="I860" s="23">
        <v>42307</v>
      </c>
      <c r="J860">
        <v>4.2699999999999996</v>
      </c>
      <c r="K860">
        <v>4.3499999999999996</v>
      </c>
      <c r="L860">
        <v>4.25</v>
      </c>
      <c r="M860">
        <v>4.3</v>
      </c>
      <c r="N860">
        <v>4.3</v>
      </c>
      <c r="O860">
        <v>3412300</v>
      </c>
      <c r="Q860" s="42">
        <f t="shared" si="76"/>
        <v>4.7808627466063394</v>
      </c>
      <c r="R860" s="42">
        <f t="shared" si="77"/>
        <v>4.7418432827078183</v>
      </c>
      <c r="S860" s="42">
        <f t="shared" si="78"/>
        <v>4.8198822105048604</v>
      </c>
    </row>
    <row r="861" spans="9:19">
      <c r="I861" s="23">
        <v>42310</v>
      </c>
      <c r="J861">
        <v>4.33</v>
      </c>
      <c r="K861">
        <v>4.33</v>
      </c>
      <c r="L861">
        <v>4.3</v>
      </c>
      <c r="M861">
        <v>4.32</v>
      </c>
      <c r="N861">
        <v>4.32</v>
      </c>
      <c r="O861">
        <v>2340000</v>
      </c>
      <c r="Q861" s="42">
        <f t="shared" si="76"/>
        <v>4.7808627466063394</v>
      </c>
      <c r="R861" s="42">
        <f t="shared" si="77"/>
        <v>4.7418432827078183</v>
      </c>
      <c r="S861" s="42">
        <f t="shared" si="78"/>
        <v>4.8198822105048604</v>
      </c>
    </row>
    <row r="862" spans="9:19">
      <c r="I862" s="23">
        <v>42311</v>
      </c>
      <c r="J862">
        <v>4.33</v>
      </c>
      <c r="K862">
        <v>4.38</v>
      </c>
      <c r="L862">
        <v>4.3</v>
      </c>
      <c r="M862">
        <v>4.3499999999999996</v>
      </c>
      <c r="N862">
        <v>4.3499999999999996</v>
      </c>
      <c r="O862">
        <v>3588000</v>
      </c>
      <c r="Q862" s="42">
        <f t="shared" si="76"/>
        <v>4.7808627466063394</v>
      </c>
      <c r="R862" s="42">
        <f t="shared" si="77"/>
        <v>4.7418432827078183</v>
      </c>
      <c r="S862" s="42">
        <f t="shared" si="78"/>
        <v>4.8198822105048604</v>
      </c>
    </row>
    <row r="863" spans="9:19">
      <c r="I863" s="23">
        <v>42312</v>
      </c>
      <c r="J863">
        <v>4.3600000000000003</v>
      </c>
      <c r="K863">
        <v>4.4800000000000004</v>
      </c>
      <c r="L863">
        <v>4.3600000000000003</v>
      </c>
      <c r="M863">
        <v>4.4800000000000004</v>
      </c>
      <c r="N863">
        <v>4.4800000000000004</v>
      </c>
      <c r="O863">
        <v>3493900</v>
      </c>
      <c r="Q863" s="42">
        <f t="shared" si="76"/>
        <v>4.7808627466063394</v>
      </c>
      <c r="R863" s="42">
        <f t="shared" si="77"/>
        <v>4.7418432827078183</v>
      </c>
      <c r="S863" s="42">
        <f t="shared" si="78"/>
        <v>4.8198822105048604</v>
      </c>
    </row>
    <row r="864" spans="9:19">
      <c r="I864" s="23">
        <v>42313</v>
      </c>
      <c r="J864">
        <v>4.3899999999999997</v>
      </c>
      <c r="K864">
        <v>4.4800000000000004</v>
      </c>
      <c r="L864">
        <v>4.3899999999999997</v>
      </c>
      <c r="M864">
        <v>4.4400000000000004</v>
      </c>
      <c r="N864">
        <v>4.4400000000000004</v>
      </c>
      <c r="O864">
        <v>1844100</v>
      </c>
      <c r="Q864" s="42">
        <f t="shared" si="76"/>
        <v>4.7808627466063394</v>
      </c>
      <c r="R864" s="42">
        <f t="shared" si="77"/>
        <v>4.7418432827078183</v>
      </c>
      <c r="S864" s="42">
        <f t="shared" si="78"/>
        <v>4.8198822105048604</v>
      </c>
    </row>
    <row r="865" spans="9:19">
      <c r="I865" s="23">
        <v>42314</v>
      </c>
      <c r="J865">
        <v>4.41</v>
      </c>
      <c r="K865">
        <v>4.4800000000000004</v>
      </c>
      <c r="L865">
        <v>4.38</v>
      </c>
      <c r="M865">
        <v>4.38</v>
      </c>
      <c r="N865">
        <v>4.38</v>
      </c>
      <c r="O865">
        <v>1403700</v>
      </c>
      <c r="Q865" s="42">
        <f t="shared" si="76"/>
        <v>4.7808627466063394</v>
      </c>
      <c r="R865" s="42">
        <f t="shared" si="77"/>
        <v>4.7418432827078183</v>
      </c>
      <c r="S865" s="42">
        <f t="shared" si="78"/>
        <v>4.8198822105048604</v>
      </c>
    </row>
    <row r="866" spans="9:19">
      <c r="I866" s="23">
        <v>42317</v>
      </c>
      <c r="J866">
        <v>4.41</v>
      </c>
      <c r="K866">
        <v>4.41</v>
      </c>
      <c r="L866">
        <v>4.3499999999999996</v>
      </c>
      <c r="M866">
        <v>4.38</v>
      </c>
      <c r="N866">
        <v>4.38</v>
      </c>
      <c r="O866">
        <v>1096700</v>
      </c>
      <c r="Q866" s="42">
        <f t="shared" si="76"/>
        <v>4.7808627466063394</v>
      </c>
      <c r="R866" s="42">
        <f t="shared" si="77"/>
        <v>4.7418432827078183</v>
      </c>
      <c r="S866" s="42">
        <f t="shared" si="78"/>
        <v>4.8198822105048604</v>
      </c>
    </row>
    <row r="867" spans="9:19">
      <c r="I867" s="23">
        <v>42319</v>
      </c>
      <c r="J867">
        <v>4.38</v>
      </c>
      <c r="K867">
        <v>4.3899999999999997</v>
      </c>
      <c r="L867">
        <v>4.3</v>
      </c>
      <c r="M867">
        <v>4.33</v>
      </c>
      <c r="N867">
        <v>4.33</v>
      </c>
      <c r="O867">
        <v>3262900</v>
      </c>
      <c r="Q867" s="42">
        <f t="shared" si="76"/>
        <v>4.7808627466063394</v>
      </c>
      <c r="R867" s="42">
        <f t="shared" si="77"/>
        <v>4.7418432827078183</v>
      </c>
      <c r="S867" s="42">
        <f t="shared" si="78"/>
        <v>4.8198822105048604</v>
      </c>
    </row>
    <row r="868" spans="9:19">
      <c r="I868" s="23">
        <v>42320</v>
      </c>
      <c r="J868">
        <v>4.3</v>
      </c>
      <c r="K868">
        <v>4.3600000000000003</v>
      </c>
      <c r="L868">
        <v>4.3</v>
      </c>
      <c r="M868">
        <v>4.3499999999999996</v>
      </c>
      <c r="N868">
        <v>4.3499999999999996</v>
      </c>
      <c r="O868">
        <v>2849100</v>
      </c>
      <c r="Q868" s="42">
        <f t="shared" si="76"/>
        <v>4.7808627466063394</v>
      </c>
      <c r="R868" s="42">
        <f t="shared" si="77"/>
        <v>4.7418432827078183</v>
      </c>
      <c r="S868" s="42">
        <f t="shared" si="78"/>
        <v>4.8198822105048604</v>
      </c>
    </row>
    <row r="869" spans="9:19">
      <c r="I869" s="23">
        <v>42321</v>
      </c>
      <c r="J869">
        <v>4.32</v>
      </c>
      <c r="K869">
        <v>4.32</v>
      </c>
      <c r="L869">
        <v>4.28</v>
      </c>
      <c r="M869">
        <v>4.29</v>
      </c>
      <c r="N869">
        <v>4.29</v>
      </c>
      <c r="O869">
        <v>2051100</v>
      </c>
      <c r="Q869" s="42">
        <f t="shared" si="76"/>
        <v>4.7808627466063394</v>
      </c>
      <c r="R869" s="42">
        <f t="shared" si="77"/>
        <v>4.7418432827078183</v>
      </c>
      <c r="S869" s="42">
        <f t="shared" si="78"/>
        <v>4.8198822105048604</v>
      </c>
    </row>
    <row r="870" spans="9:19">
      <c r="I870" s="23">
        <v>42324</v>
      </c>
      <c r="J870">
        <v>4.26</v>
      </c>
      <c r="K870">
        <v>4.29</v>
      </c>
      <c r="L870">
        <v>4.22</v>
      </c>
      <c r="M870">
        <v>4.22</v>
      </c>
      <c r="N870">
        <v>4.22</v>
      </c>
      <c r="O870">
        <v>2473700</v>
      </c>
      <c r="Q870" s="42">
        <f t="shared" si="76"/>
        <v>4.7808627466063394</v>
      </c>
      <c r="R870" s="42">
        <f t="shared" si="77"/>
        <v>4.7418432827078183</v>
      </c>
      <c r="S870" s="42">
        <f t="shared" si="78"/>
        <v>4.8198822105048604</v>
      </c>
    </row>
    <row r="871" spans="9:19">
      <c r="I871" s="23">
        <v>42325</v>
      </c>
      <c r="J871">
        <v>4.24</v>
      </c>
      <c r="K871">
        <v>4.3600000000000003</v>
      </c>
      <c r="L871">
        <v>4.24</v>
      </c>
      <c r="M871">
        <v>4.24</v>
      </c>
      <c r="N871">
        <v>4.24</v>
      </c>
      <c r="O871">
        <v>2354800</v>
      </c>
      <c r="Q871" s="42">
        <f t="shared" si="76"/>
        <v>4.7808627466063394</v>
      </c>
      <c r="R871" s="42">
        <f t="shared" si="77"/>
        <v>4.7418432827078183</v>
      </c>
      <c r="S871" s="42">
        <f t="shared" si="78"/>
        <v>4.8198822105048604</v>
      </c>
    </row>
    <row r="872" spans="9:19">
      <c r="I872" s="23">
        <v>42326</v>
      </c>
      <c r="J872">
        <v>4.24</v>
      </c>
      <c r="K872">
        <v>4.3</v>
      </c>
      <c r="L872">
        <v>4.21</v>
      </c>
      <c r="M872">
        <v>4.21</v>
      </c>
      <c r="N872">
        <v>4.21</v>
      </c>
      <c r="O872">
        <v>1234800</v>
      </c>
      <c r="Q872" s="42">
        <f t="shared" si="76"/>
        <v>4.7808627466063394</v>
      </c>
      <c r="R872" s="42">
        <f t="shared" si="77"/>
        <v>4.7418432827078183</v>
      </c>
      <c r="S872" s="42">
        <f t="shared" si="78"/>
        <v>4.8198822105048604</v>
      </c>
    </row>
    <row r="873" spans="9:19">
      <c r="I873" s="23">
        <v>42327</v>
      </c>
      <c r="J873">
        <v>4.25</v>
      </c>
      <c r="K873">
        <v>4.26</v>
      </c>
      <c r="L873">
        <v>4.2</v>
      </c>
      <c r="M873">
        <v>4.2</v>
      </c>
      <c r="N873">
        <v>4.2</v>
      </c>
      <c r="O873">
        <v>2137400</v>
      </c>
      <c r="Q873" s="42">
        <f t="shared" si="76"/>
        <v>4.7808627466063394</v>
      </c>
      <c r="R873" s="42">
        <f t="shared" si="77"/>
        <v>4.7418432827078183</v>
      </c>
      <c r="S873" s="42">
        <f t="shared" si="78"/>
        <v>4.8198822105048604</v>
      </c>
    </row>
    <row r="874" spans="9:19">
      <c r="I874" s="23">
        <v>42328</v>
      </c>
      <c r="J874">
        <v>4.22</v>
      </c>
      <c r="K874">
        <v>4.29</v>
      </c>
      <c r="L874">
        <v>4.21</v>
      </c>
      <c r="M874">
        <v>4.26</v>
      </c>
      <c r="N874">
        <v>4.26</v>
      </c>
      <c r="O874">
        <v>1882700</v>
      </c>
      <c r="Q874" s="42">
        <f t="shared" si="76"/>
        <v>4.7808627466063394</v>
      </c>
      <c r="R874" s="42">
        <f t="shared" si="77"/>
        <v>4.7418432827078183</v>
      </c>
      <c r="S874" s="42">
        <f t="shared" si="78"/>
        <v>4.8198822105048604</v>
      </c>
    </row>
    <row r="875" spans="9:19">
      <c r="I875" s="23">
        <v>42331</v>
      </c>
      <c r="J875">
        <v>4.25</v>
      </c>
      <c r="K875">
        <v>4.3</v>
      </c>
      <c r="L875">
        <v>4.22</v>
      </c>
      <c r="M875">
        <v>4.2300000000000004</v>
      </c>
      <c r="N875">
        <v>4.2300000000000004</v>
      </c>
      <c r="O875">
        <v>1450800</v>
      </c>
      <c r="Q875" s="42">
        <f t="shared" si="76"/>
        <v>4.7808627466063394</v>
      </c>
      <c r="R875" s="42">
        <f t="shared" si="77"/>
        <v>4.7418432827078183</v>
      </c>
      <c r="S875" s="42">
        <f t="shared" si="78"/>
        <v>4.8198822105048604</v>
      </c>
    </row>
    <row r="876" spans="9:19">
      <c r="I876" s="23">
        <v>42332</v>
      </c>
      <c r="J876">
        <v>4.2300000000000004</v>
      </c>
      <c r="K876">
        <v>4.3899999999999997</v>
      </c>
      <c r="L876">
        <v>4.2300000000000004</v>
      </c>
      <c r="M876">
        <v>4.3499999999999996</v>
      </c>
      <c r="N876">
        <v>4.3499999999999996</v>
      </c>
      <c r="O876">
        <v>2882400</v>
      </c>
      <c r="Q876" s="42">
        <f t="shared" si="76"/>
        <v>4.7808627466063394</v>
      </c>
      <c r="R876" s="42">
        <f t="shared" si="77"/>
        <v>4.7418432827078183</v>
      </c>
      <c r="S876" s="42">
        <f t="shared" si="78"/>
        <v>4.8198822105048604</v>
      </c>
    </row>
    <row r="877" spans="9:19">
      <c r="I877" s="23">
        <v>42333</v>
      </c>
      <c r="J877">
        <v>4.29</v>
      </c>
      <c r="K877">
        <v>4.4000000000000004</v>
      </c>
      <c r="L877">
        <v>4.29</v>
      </c>
      <c r="M877">
        <v>4.38</v>
      </c>
      <c r="N877">
        <v>4.38</v>
      </c>
      <c r="O877">
        <v>1697800</v>
      </c>
      <c r="Q877" s="42">
        <f t="shared" si="76"/>
        <v>4.7808627466063394</v>
      </c>
      <c r="R877" s="42">
        <f t="shared" si="77"/>
        <v>4.7418432827078183</v>
      </c>
      <c r="S877" s="42">
        <f t="shared" si="78"/>
        <v>4.8198822105048604</v>
      </c>
    </row>
    <row r="878" spans="9:19">
      <c r="I878" s="23">
        <v>42334</v>
      </c>
      <c r="J878">
        <v>4.37</v>
      </c>
      <c r="K878">
        <v>4.42</v>
      </c>
      <c r="L878">
        <v>4.3099999999999996</v>
      </c>
      <c r="M878">
        <v>4.3099999999999996</v>
      </c>
      <c r="N878">
        <v>4.3099999999999996</v>
      </c>
      <c r="O878">
        <v>1378200</v>
      </c>
      <c r="Q878" s="42">
        <f t="shared" si="76"/>
        <v>4.7808627466063394</v>
      </c>
      <c r="R878" s="42">
        <f t="shared" si="77"/>
        <v>4.7418432827078183</v>
      </c>
      <c r="S878" s="42">
        <f t="shared" si="78"/>
        <v>4.8198822105048604</v>
      </c>
    </row>
    <row r="879" spans="9:19">
      <c r="I879" s="23">
        <v>42335</v>
      </c>
      <c r="J879">
        <v>4.32</v>
      </c>
      <c r="K879">
        <v>4.3899999999999997</v>
      </c>
      <c r="L879">
        <v>4.32</v>
      </c>
      <c r="M879">
        <v>4.38</v>
      </c>
      <c r="N879">
        <v>4.38</v>
      </c>
      <c r="O879">
        <v>1016400</v>
      </c>
      <c r="Q879" s="42">
        <f t="shared" si="76"/>
        <v>4.7808627466063394</v>
      </c>
      <c r="R879" s="42">
        <f t="shared" si="77"/>
        <v>4.7418432827078183</v>
      </c>
      <c r="S879" s="42">
        <f t="shared" si="78"/>
        <v>4.8198822105048604</v>
      </c>
    </row>
    <row r="880" spans="9:19">
      <c r="I880" s="23">
        <v>42338</v>
      </c>
      <c r="J880">
        <v>4.38</v>
      </c>
      <c r="K880">
        <v>4.4000000000000004</v>
      </c>
      <c r="L880">
        <v>4.26</v>
      </c>
      <c r="M880">
        <v>4.4000000000000004</v>
      </c>
      <c r="N880">
        <v>4.4000000000000004</v>
      </c>
      <c r="O880">
        <v>10975500</v>
      </c>
      <c r="Q880" s="42">
        <f t="shared" si="76"/>
        <v>4.7808627466063394</v>
      </c>
      <c r="R880" s="42">
        <f t="shared" si="77"/>
        <v>4.7418432827078183</v>
      </c>
      <c r="S880" s="42">
        <f t="shared" si="78"/>
        <v>4.8198822105048604</v>
      </c>
    </row>
    <row r="881" spans="9:19">
      <c r="I881" s="23">
        <v>42339</v>
      </c>
      <c r="J881">
        <v>4.41</v>
      </c>
      <c r="K881">
        <v>4.41</v>
      </c>
      <c r="L881">
        <v>4.28</v>
      </c>
      <c r="M881">
        <v>4.4000000000000004</v>
      </c>
      <c r="N881">
        <v>4.4000000000000004</v>
      </c>
      <c r="O881">
        <v>4316500</v>
      </c>
      <c r="Q881" s="42">
        <f t="shared" si="76"/>
        <v>4.7808627466063394</v>
      </c>
      <c r="R881" s="42">
        <f t="shared" si="77"/>
        <v>4.7418432827078183</v>
      </c>
      <c r="S881" s="42">
        <f t="shared" si="78"/>
        <v>4.8198822105048604</v>
      </c>
    </row>
    <row r="882" spans="9:19">
      <c r="I882" s="23">
        <v>42340</v>
      </c>
      <c r="J882">
        <v>4.33</v>
      </c>
      <c r="K882">
        <v>4.3899999999999997</v>
      </c>
      <c r="L882">
        <v>4.33</v>
      </c>
      <c r="M882">
        <v>4.34</v>
      </c>
      <c r="N882">
        <v>4.34</v>
      </c>
      <c r="O882">
        <v>1783400</v>
      </c>
      <c r="Q882" s="42">
        <f t="shared" si="76"/>
        <v>4.7808627466063394</v>
      </c>
      <c r="R882" s="42">
        <f t="shared" si="77"/>
        <v>4.7418432827078183</v>
      </c>
      <c r="S882" s="42">
        <f t="shared" si="78"/>
        <v>4.8198822105048604</v>
      </c>
    </row>
    <row r="883" spans="9:19">
      <c r="I883" s="23">
        <v>42341</v>
      </c>
      <c r="J883">
        <v>4.34</v>
      </c>
      <c r="K883">
        <v>4.37</v>
      </c>
      <c r="L883">
        <v>4.32</v>
      </c>
      <c r="M883">
        <v>4.3499999999999996</v>
      </c>
      <c r="N883">
        <v>4.3499999999999996</v>
      </c>
      <c r="O883">
        <v>1553500</v>
      </c>
      <c r="Q883" s="42">
        <f t="shared" si="76"/>
        <v>4.7808627466063394</v>
      </c>
      <c r="R883" s="42">
        <f t="shared" si="77"/>
        <v>4.7418432827078183</v>
      </c>
      <c r="S883" s="42">
        <f t="shared" si="78"/>
        <v>4.8198822105048604</v>
      </c>
    </row>
    <row r="884" spans="9:19">
      <c r="I884" s="23">
        <v>42342</v>
      </c>
      <c r="J884">
        <v>4.33</v>
      </c>
      <c r="K884">
        <v>4.34</v>
      </c>
      <c r="L884">
        <v>4.3</v>
      </c>
      <c r="M884">
        <v>4.3</v>
      </c>
      <c r="N884">
        <v>4.3</v>
      </c>
      <c r="O884">
        <v>2745600</v>
      </c>
      <c r="Q884" s="42">
        <f t="shared" si="76"/>
        <v>4.7808627466063394</v>
      </c>
      <c r="R884" s="42">
        <f t="shared" si="77"/>
        <v>4.7418432827078183</v>
      </c>
      <c r="S884" s="42">
        <f t="shared" si="78"/>
        <v>4.8198822105048604</v>
      </c>
    </row>
    <row r="885" spans="9:19">
      <c r="I885" s="23">
        <v>42345</v>
      </c>
      <c r="J885">
        <v>4.33</v>
      </c>
      <c r="K885">
        <v>4.38</v>
      </c>
      <c r="L885">
        <v>4.3099999999999996</v>
      </c>
      <c r="M885">
        <v>4.3099999999999996</v>
      </c>
      <c r="N885">
        <v>4.3099999999999996</v>
      </c>
      <c r="O885">
        <v>1382900</v>
      </c>
      <c r="Q885" s="42">
        <f t="shared" si="76"/>
        <v>4.7808627466063394</v>
      </c>
      <c r="R885" s="42">
        <f t="shared" si="77"/>
        <v>4.7418432827078183</v>
      </c>
      <c r="S885" s="42">
        <f t="shared" si="78"/>
        <v>4.8198822105048604</v>
      </c>
    </row>
    <row r="886" spans="9:19">
      <c r="I886" s="23">
        <v>42346</v>
      </c>
      <c r="J886">
        <v>4.3099999999999996</v>
      </c>
      <c r="K886">
        <v>4.34</v>
      </c>
      <c r="L886">
        <v>4.29</v>
      </c>
      <c r="M886">
        <v>4.33</v>
      </c>
      <c r="N886">
        <v>4.33</v>
      </c>
      <c r="O886">
        <v>2518500</v>
      </c>
      <c r="Q886" s="42">
        <f t="shared" si="76"/>
        <v>4.7808627466063394</v>
      </c>
      <c r="R886" s="42">
        <f t="shared" si="77"/>
        <v>4.7418432827078183</v>
      </c>
      <c r="S886" s="42">
        <f t="shared" si="78"/>
        <v>4.8198822105048604</v>
      </c>
    </row>
    <row r="887" spans="9:19">
      <c r="I887" s="23">
        <v>42347</v>
      </c>
      <c r="J887">
        <v>4.33</v>
      </c>
      <c r="K887">
        <v>4.3499999999999996</v>
      </c>
      <c r="L887">
        <v>4.2699999999999996</v>
      </c>
      <c r="M887">
        <v>4.2699999999999996</v>
      </c>
      <c r="N887">
        <v>4.2699999999999996</v>
      </c>
      <c r="O887">
        <v>1641300</v>
      </c>
      <c r="Q887" s="42">
        <f t="shared" si="76"/>
        <v>4.7808627466063394</v>
      </c>
      <c r="R887" s="42">
        <f t="shared" si="77"/>
        <v>4.7418432827078183</v>
      </c>
      <c r="S887" s="42">
        <f t="shared" si="78"/>
        <v>4.8198822105048604</v>
      </c>
    </row>
    <row r="888" spans="9:19">
      <c r="I888" s="23">
        <v>42348</v>
      </c>
      <c r="J888">
        <v>4.2699999999999996</v>
      </c>
      <c r="K888">
        <v>4.29</v>
      </c>
      <c r="L888">
        <v>4.22</v>
      </c>
      <c r="M888">
        <v>4.22</v>
      </c>
      <c r="N888">
        <v>4.22</v>
      </c>
      <c r="O888">
        <v>3077300</v>
      </c>
      <c r="Q888" s="42">
        <f t="shared" si="76"/>
        <v>4.7808627466063394</v>
      </c>
      <c r="R888" s="42">
        <f t="shared" si="77"/>
        <v>4.7418432827078183</v>
      </c>
      <c r="S888" s="42">
        <f t="shared" si="78"/>
        <v>4.8198822105048604</v>
      </c>
    </row>
    <row r="889" spans="9:19">
      <c r="I889" s="23">
        <v>42349</v>
      </c>
      <c r="J889">
        <v>4.2300000000000004</v>
      </c>
      <c r="K889">
        <v>4.25</v>
      </c>
      <c r="L889">
        <v>4.2</v>
      </c>
      <c r="M889">
        <v>4.22</v>
      </c>
      <c r="N889">
        <v>4.22</v>
      </c>
      <c r="O889">
        <v>3899000</v>
      </c>
      <c r="Q889" s="42">
        <f t="shared" si="76"/>
        <v>4.7808627466063394</v>
      </c>
      <c r="R889" s="42">
        <f t="shared" si="77"/>
        <v>4.7418432827078183</v>
      </c>
      <c r="S889" s="42">
        <f t="shared" si="78"/>
        <v>4.8198822105048604</v>
      </c>
    </row>
    <row r="890" spans="9:19">
      <c r="I890" s="23">
        <v>42352</v>
      </c>
      <c r="J890">
        <v>4.2</v>
      </c>
      <c r="K890">
        <v>4.25</v>
      </c>
      <c r="L890">
        <v>4.16</v>
      </c>
      <c r="M890">
        <v>4.2</v>
      </c>
      <c r="N890">
        <v>4.2</v>
      </c>
      <c r="O890">
        <v>3139800</v>
      </c>
      <c r="Q890" s="42">
        <f t="shared" si="76"/>
        <v>4.7808627466063394</v>
      </c>
      <c r="R890" s="42">
        <f t="shared" si="77"/>
        <v>4.7418432827078183</v>
      </c>
      <c r="S890" s="42">
        <f t="shared" si="78"/>
        <v>4.8198822105048604</v>
      </c>
    </row>
    <row r="891" spans="9:19">
      <c r="I891" s="23">
        <v>42353</v>
      </c>
      <c r="J891">
        <v>4.18</v>
      </c>
      <c r="K891">
        <v>4.1900000000000004</v>
      </c>
      <c r="L891">
        <v>4.1399999999999997</v>
      </c>
      <c r="M891">
        <v>4.1399999999999997</v>
      </c>
      <c r="N891">
        <v>4.1399999999999997</v>
      </c>
      <c r="O891">
        <v>4692000</v>
      </c>
      <c r="Q891" s="42">
        <f t="shared" si="76"/>
        <v>4.7808627466063394</v>
      </c>
      <c r="R891" s="42">
        <f t="shared" si="77"/>
        <v>4.7418432827078183</v>
      </c>
      <c r="S891" s="42">
        <f t="shared" si="78"/>
        <v>4.8198822105048604</v>
      </c>
    </row>
    <row r="892" spans="9:19">
      <c r="I892" s="23">
        <v>42354</v>
      </c>
      <c r="J892">
        <v>4.16</v>
      </c>
      <c r="K892">
        <v>4.2</v>
      </c>
      <c r="L892">
        <v>4.12</v>
      </c>
      <c r="M892">
        <v>4.12</v>
      </c>
      <c r="N892">
        <v>4.12</v>
      </c>
      <c r="O892">
        <v>3122400</v>
      </c>
      <c r="Q892" s="42">
        <f t="shared" si="76"/>
        <v>4.7808627466063394</v>
      </c>
      <c r="R892" s="42">
        <f t="shared" si="77"/>
        <v>4.7418432827078183</v>
      </c>
      <c r="S892" s="42">
        <f t="shared" si="78"/>
        <v>4.8198822105048604</v>
      </c>
    </row>
    <row r="893" spans="9:19">
      <c r="I893" s="23">
        <v>42355</v>
      </c>
      <c r="J893">
        <v>4.1399999999999997</v>
      </c>
      <c r="K893">
        <v>4.1900000000000004</v>
      </c>
      <c r="L893">
        <v>4.12</v>
      </c>
      <c r="M893">
        <v>4.16</v>
      </c>
      <c r="N893">
        <v>4.16</v>
      </c>
      <c r="O893">
        <v>6494400</v>
      </c>
      <c r="Q893" s="42">
        <f t="shared" si="76"/>
        <v>4.7808627466063394</v>
      </c>
      <c r="R893" s="42">
        <f t="shared" si="77"/>
        <v>4.7418432827078183</v>
      </c>
      <c r="S893" s="42">
        <f t="shared" si="78"/>
        <v>4.8198822105048604</v>
      </c>
    </row>
    <row r="894" spans="9:19">
      <c r="I894" s="23">
        <v>42356</v>
      </c>
      <c r="J894">
        <v>4.1500000000000004</v>
      </c>
      <c r="K894">
        <v>4.18</v>
      </c>
      <c r="L894">
        <v>4.1100000000000003</v>
      </c>
      <c r="M894">
        <v>4.18</v>
      </c>
      <c r="N894">
        <v>4.18</v>
      </c>
      <c r="O894">
        <v>7321600</v>
      </c>
      <c r="Q894" s="42">
        <f t="shared" si="76"/>
        <v>4.7808627466063394</v>
      </c>
      <c r="R894" s="42">
        <f t="shared" si="77"/>
        <v>4.7418432827078183</v>
      </c>
      <c r="S894" s="42">
        <f t="shared" si="78"/>
        <v>4.8198822105048604</v>
      </c>
    </row>
    <row r="895" spans="9:19">
      <c r="I895" s="23">
        <v>42359</v>
      </c>
      <c r="J895">
        <v>4.1500000000000004</v>
      </c>
      <c r="K895">
        <v>4.1900000000000004</v>
      </c>
      <c r="L895">
        <v>4.0999999999999996</v>
      </c>
      <c r="M895">
        <v>4.1500000000000004</v>
      </c>
      <c r="N895">
        <v>4.1500000000000004</v>
      </c>
      <c r="O895">
        <v>2426700</v>
      </c>
      <c r="Q895" s="42">
        <f t="shared" si="76"/>
        <v>4.7808627466063394</v>
      </c>
      <c r="R895" s="42">
        <f t="shared" si="77"/>
        <v>4.7418432827078183</v>
      </c>
      <c r="S895" s="42">
        <f t="shared" si="78"/>
        <v>4.8198822105048604</v>
      </c>
    </row>
    <row r="896" spans="9:19">
      <c r="I896" s="23">
        <v>42360</v>
      </c>
      <c r="J896">
        <v>4.16</v>
      </c>
      <c r="K896">
        <v>4.2</v>
      </c>
      <c r="L896">
        <v>4.1399999999999997</v>
      </c>
      <c r="M896">
        <v>4.2</v>
      </c>
      <c r="N896">
        <v>4.2</v>
      </c>
      <c r="O896">
        <v>1888800</v>
      </c>
      <c r="Q896" s="42">
        <f t="shared" si="76"/>
        <v>4.7808627466063394</v>
      </c>
      <c r="R896" s="42">
        <f t="shared" si="77"/>
        <v>4.7418432827078183</v>
      </c>
      <c r="S896" s="42">
        <f t="shared" si="78"/>
        <v>4.8198822105048604</v>
      </c>
    </row>
    <row r="897" spans="9:19">
      <c r="I897" s="23">
        <v>42361</v>
      </c>
      <c r="J897">
        <v>4.22</v>
      </c>
      <c r="K897">
        <v>4.38</v>
      </c>
      <c r="L897">
        <v>4.2</v>
      </c>
      <c r="M897">
        <v>4.3899999999999997</v>
      </c>
      <c r="N897">
        <v>4.3899999999999997</v>
      </c>
      <c r="O897">
        <v>2616000</v>
      </c>
      <c r="Q897" s="42">
        <f t="shared" si="76"/>
        <v>4.7808627466063394</v>
      </c>
      <c r="R897" s="42">
        <f t="shared" si="77"/>
        <v>4.7418432827078183</v>
      </c>
      <c r="S897" s="42">
        <f t="shared" si="78"/>
        <v>4.8198822105048604</v>
      </c>
    </row>
    <row r="898" spans="9:19">
      <c r="I898" s="23">
        <v>42366</v>
      </c>
      <c r="J898">
        <v>4.3899999999999997</v>
      </c>
      <c r="K898">
        <v>4.4000000000000004</v>
      </c>
      <c r="L898">
        <v>4.3499999999999996</v>
      </c>
      <c r="M898">
        <v>4.38</v>
      </c>
      <c r="N898">
        <v>4.38</v>
      </c>
      <c r="O898">
        <v>2153700</v>
      </c>
      <c r="Q898" s="42">
        <f t="shared" si="76"/>
        <v>4.7808627466063394</v>
      </c>
      <c r="R898" s="42">
        <f t="shared" si="77"/>
        <v>4.7418432827078183</v>
      </c>
      <c r="S898" s="42">
        <f t="shared" si="78"/>
        <v>4.8198822105048604</v>
      </c>
    </row>
    <row r="899" spans="9:19">
      <c r="I899" s="23">
        <v>42367</v>
      </c>
      <c r="J899">
        <v>4.3899999999999997</v>
      </c>
      <c r="K899">
        <v>4.42</v>
      </c>
      <c r="L899">
        <v>4.32</v>
      </c>
      <c r="M899">
        <v>4.3899999999999997</v>
      </c>
      <c r="N899">
        <v>4.3899999999999997</v>
      </c>
      <c r="O899">
        <v>3230000</v>
      </c>
      <c r="Q899" s="42">
        <f t="shared" si="76"/>
        <v>4.7808627466063394</v>
      </c>
      <c r="R899" s="42">
        <f t="shared" si="77"/>
        <v>4.7418432827078183</v>
      </c>
      <c r="S899" s="42">
        <f t="shared" si="78"/>
        <v>4.8198822105048604</v>
      </c>
    </row>
    <row r="900" spans="9:19">
      <c r="I900" s="23">
        <v>42368</v>
      </c>
      <c r="J900" t="s">
        <v>137</v>
      </c>
      <c r="K900" t="s">
        <v>137</v>
      </c>
      <c r="L900" t="s">
        <v>137</v>
      </c>
      <c r="M900" t="s">
        <v>137</v>
      </c>
      <c r="N900">
        <f>N899</f>
        <v>4.3899999999999997</v>
      </c>
      <c r="O900" t="s">
        <v>137</v>
      </c>
      <c r="Q900" s="42">
        <f t="shared" si="76"/>
        <v>4.7808627466063394</v>
      </c>
      <c r="R900" s="42">
        <f t="shared" si="77"/>
        <v>4.7418432827078183</v>
      </c>
      <c r="S900" s="42">
        <f t="shared" si="78"/>
        <v>4.8198822105048604</v>
      </c>
    </row>
    <row r="901" spans="9:19">
      <c r="I901" s="23">
        <v>42369</v>
      </c>
      <c r="J901">
        <v>4.42</v>
      </c>
      <c r="K901">
        <v>4.42</v>
      </c>
      <c r="L901">
        <v>4.34</v>
      </c>
      <c r="M901">
        <v>4.38</v>
      </c>
      <c r="N901">
        <v>4.38</v>
      </c>
      <c r="O901">
        <v>1044600</v>
      </c>
      <c r="Q901" s="42">
        <f t="shared" si="76"/>
        <v>4.7808627466063394</v>
      </c>
      <c r="R901" s="42">
        <f t="shared" si="77"/>
        <v>4.7418432827078183</v>
      </c>
      <c r="S901" s="42">
        <f t="shared" si="78"/>
        <v>4.8198822105048604</v>
      </c>
    </row>
    <row r="902" spans="9:19">
      <c r="I902" s="23">
        <v>42373</v>
      </c>
      <c r="J902">
        <v>4.38</v>
      </c>
      <c r="K902">
        <v>4.38</v>
      </c>
      <c r="L902">
        <v>4.18</v>
      </c>
      <c r="M902">
        <v>4.18</v>
      </c>
      <c r="N902">
        <v>4.18</v>
      </c>
      <c r="O902">
        <v>1975000</v>
      </c>
      <c r="Q902" s="42">
        <f t="shared" si="76"/>
        <v>4.7808627466063394</v>
      </c>
      <c r="R902" s="42">
        <f t="shared" si="77"/>
        <v>4.7418432827078183</v>
      </c>
      <c r="S902" s="42">
        <f t="shared" si="78"/>
        <v>4.8198822105048604</v>
      </c>
    </row>
    <row r="903" spans="9:19">
      <c r="I903" s="23">
        <v>42374</v>
      </c>
      <c r="J903">
        <v>4.18</v>
      </c>
      <c r="K903">
        <v>4.25</v>
      </c>
      <c r="L903">
        <v>4.1500000000000004</v>
      </c>
      <c r="M903">
        <v>4.16</v>
      </c>
      <c r="N903">
        <v>4.16</v>
      </c>
      <c r="O903">
        <v>3827800</v>
      </c>
      <c r="Q903" s="42">
        <f t="shared" si="76"/>
        <v>4.7808627466063394</v>
      </c>
      <c r="R903" s="42">
        <f t="shared" si="77"/>
        <v>4.7418432827078183</v>
      </c>
      <c r="S903" s="42">
        <f t="shared" si="78"/>
        <v>4.8198822105048604</v>
      </c>
    </row>
    <row r="904" spans="9:19">
      <c r="I904" s="23">
        <v>42375</v>
      </c>
      <c r="J904">
        <v>4.18</v>
      </c>
      <c r="K904">
        <v>4.21</v>
      </c>
      <c r="L904">
        <v>4.1500000000000004</v>
      </c>
      <c r="M904">
        <v>4.16</v>
      </c>
      <c r="N904">
        <v>4.16</v>
      </c>
      <c r="O904">
        <v>6261500</v>
      </c>
      <c r="Q904" s="42">
        <f t="shared" si="76"/>
        <v>4.7808627466063394</v>
      </c>
      <c r="R904" s="42">
        <f t="shared" si="77"/>
        <v>4.7418432827078183</v>
      </c>
      <c r="S904" s="42">
        <f t="shared" si="78"/>
        <v>4.8198822105048604</v>
      </c>
    </row>
    <row r="905" spans="9:19">
      <c r="I905" s="23">
        <v>42376</v>
      </c>
      <c r="J905">
        <v>4.16</v>
      </c>
      <c r="K905">
        <v>4.22</v>
      </c>
      <c r="L905">
        <v>4.0999999999999996</v>
      </c>
      <c r="M905">
        <v>4.0999999999999996</v>
      </c>
      <c r="N905">
        <v>4.0999999999999996</v>
      </c>
      <c r="O905">
        <v>5864400</v>
      </c>
      <c r="Q905" s="42">
        <f t="shared" ref="Q905:Q968" si="80">Q904</f>
        <v>4.7808627466063394</v>
      </c>
      <c r="R905" s="42">
        <f t="shared" ref="R905:R968" si="81">R904</f>
        <v>4.7418432827078183</v>
      </c>
      <c r="S905" s="42">
        <f t="shared" ref="S905:S968" si="82">S904</f>
        <v>4.8198822105048604</v>
      </c>
    </row>
    <row r="906" spans="9:19">
      <c r="I906" s="23">
        <v>42377</v>
      </c>
      <c r="J906">
        <v>4.1100000000000003</v>
      </c>
      <c r="K906">
        <v>4.21</v>
      </c>
      <c r="L906">
        <v>4.09</v>
      </c>
      <c r="M906">
        <v>4.18</v>
      </c>
      <c r="N906">
        <v>4.18</v>
      </c>
      <c r="O906">
        <v>3147400</v>
      </c>
      <c r="Q906" s="42">
        <f t="shared" si="80"/>
        <v>4.7808627466063394</v>
      </c>
      <c r="R906" s="42">
        <f t="shared" si="81"/>
        <v>4.7418432827078183</v>
      </c>
      <c r="S906" s="42">
        <f t="shared" si="82"/>
        <v>4.8198822105048604</v>
      </c>
    </row>
    <row r="907" spans="9:19">
      <c r="I907" s="23">
        <v>42380</v>
      </c>
      <c r="J907">
        <v>4.17</v>
      </c>
      <c r="K907">
        <v>4.2</v>
      </c>
      <c r="L907">
        <v>4.12</v>
      </c>
      <c r="M907">
        <v>4.1399999999999997</v>
      </c>
      <c r="N907">
        <v>4.1399999999999997</v>
      </c>
      <c r="O907">
        <v>2826600</v>
      </c>
      <c r="Q907" s="42">
        <f t="shared" si="80"/>
        <v>4.7808627466063394</v>
      </c>
      <c r="R907" s="42">
        <f t="shared" si="81"/>
        <v>4.7418432827078183</v>
      </c>
      <c r="S907" s="42">
        <f t="shared" si="82"/>
        <v>4.8198822105048604</v>
      </c>
    </row>
    <row r="908" spans="9:19">
      <c r="I908" s="23">
        <v>42381</v>
      </c>
      <c r="J908">
        <v>4.1399999999999997</v>
      </c>
      <c r="K908">
        <v>4.2</v>
      </c>
      <c r="L908">
        <v>4.1399999999999997</v>
      </c>
      <c r="M908">
        <v>4.1500000000000004</v>
      </c>
      <c r="N908">
        <v>4.1500000000000004</v>
      </c>
      <c r="O908">
        <v>3795400</v>
      </c>
      <c r="Q908" s="42">
        <f t="shared" si="80"/>
        <v>4.7808627466063394</v>
      </c>
      <c r="R908" s="42">
        <f t="shared" si="81"/>
        <v>4.7418432827078183</v>
      </c>
      <c r="S908" s="42">
        <f t="shared" si="82"/>
        <v>4.8198822105048604</v>
      </c>
    </row>
    <row r="909" spans="9:19">
      <c r="I909" s="23">
        <v>42382</v>
      </c>
      <c r="J909">
        <v>4.17</v>
      </c>
      <c r="K909">
        <v>4.21</v>
      </c>
      <c r="L909">
        <v>4.17</v>
      </c>
      <c r="M909">
        <v>4.21</v>
      </c>
      <c r="N909">
        <v>4.21</v>
      </c>
      <c r="O909">
        <v>1457200</v>
      </c>
      <c r="Q909" s="42">
        <f t="shared" si="80"/>
        <v>4.7808627466063394</v>
      </c>
      <c r="R909" s="42">
        <f t="shared" si="81"/>
        <v>4.7418432827078183</v>
      </c>
      <c r="S909" s="42">
        <f t="shared" si="82"/>
        <v>4.8198822105048604</v>
      </c>
    </row>
    <row r="910" spans="9:19">
      <c r="I910" s="23">
        <v>42383</v>
      </c>
      <c r="J910">
        <v>4.1900000000000004</v>
      </c>
      <c r="K910">
        <v>4.2</v>
      </c>
      <c r="L910">
        <v>4.13</v>
      </c>
      <c r="M910">
        <v>4.13</v>
      </c>
      <c r="N910">
        <v>4.13</v>
      </c>
      <c r="O910">
        <v>1837300</v>
      </c>
      <c r="Q910" s="42">
        <f t="shared" si="80"/>
        <v>4.7808627466063394</v>
      </c>
      <c r="R910" s="42">
        <f t="shared" si="81"/>
        <v>4.7418432827078183</v>
      </c>
      <c r="S910" s="42">
        <f t="shared" si="82"/>
        <v>4.8198822105048604</v>
      </c>
    </row>
    <row r="911" spans="9:19">
      <c r="I911" s="23">
        <v>42384</v>
      </c>
      <c r="J911">
        <v>4.1500000000000004</v>
      </c>
      <c r="K911">
        <v>4.2</v>
      </c>
      <c r="L911">
        <v>4.1399999999999997</v>
      </c>
      <c r="M911">
        <v>4.1500000000000004</v>
      </c>
      <c r="N911">
        <v>4.1500000000000004</v>
      </c>
      <c r="O911">
        <v>3229200</v>
      </c>
      <c r="Q911" s="42">
        <f t="shared" si="80"/>
        <v>4.7808627466063394</v>
      </c>
      <c r="R911" s="42">
        <f t="shared" si="81"/>
        <v>4.7418432827078183</v>
      </c>
      <c r="S911" s="42">
        <f t="shared" si="82"/>
        <v>4.8198822105048604</v>
      </c>
    </row>
    <row r="912" spans="9:19">
      <c r="I912" s="23">
        <v>42387</v>
      </c>
      <c r="J912">
        <v>4.13</v>
      </c>
      <c r="K912">
        <v>4.1399999999999997</v>
      </c>
      <c r="L912">
        <v>4.08</v>
      </c>
      <c r="M912">
        <v>4.1100000000000003</v>
      </c>
      <c r="N912">
        <v>4.1100000000000003</v>
      </c>
      <c r="O912">
        <v>3199000</v>
      </c>
      <c r="Q912" s="42">
        <f t="shared" si="80"/>
        <v>4.7808627466063394</v>
      </c>
      <c r="R912" s="42">
        <f t="shared" si="81"/>
        <v>4.7418432827078183</v>
      </c>
      <c r="S912" s="42">
        <f t="shared" si="82"/>
        <v>4.8198822105048604</v>
      </c>
    </row>
    <row r="913" spans="9:19">
      <c r="I913" s="23">
        <v>42388</v>
      </c>
      <c r="J913">
        <v>4.1100000000000003</v>
      </c>
      <c r="K913">
        <v>4.1900000000000004</v>
      </c>
      <c r="L913">
        <v>4.1100000000000003</v>
      </c>
      <c r="M913">
        <v>4.16</v>
      </c>
      <c r="N913">
        <v>4.16</v>
      </c>
      <c r="O913">
        <v>1098400</v>
      </c>
      <c r="Q913" s="42">
        <f t="shared" si="80"/>
        <v>4.7808627466063394</v>
      </c>
      <c r="R913" s="42">
        <f t="shared" si="81"/>
        <v>4.7418432827078183</v>
      </c>
      <c r="S913" s="42">
        <f t="shared" si="82"/>
        <v>4.8198822105048604</v>
      </c>
    </row>
    <row r="914" spans="9:19">
      <c r="I914" s="23">
        <v>42389</v>
      </c>
      <c r="J914">
        <v>4.16</v>
      </c>
      <c r="K914">
        <v>4.1900000000000004</v>
      </c>
      <c r="L914">
        <v>4.12</v>
      </c>
      <c r="M914">
        <v>4.1399999999999997</v>
      </c>
      <c r="N914">
        <v>4.1399999999999997</v>
      </c>
      <c r="O914">
        <v>4226100</v>
      </c>
      <c r="Q914" s="42">
        <f t="shared" si="80"/>
        <v>4.7808627466063394</v>
      </c>
      <c r="R914" s="42">
        <f t="shared" si="81"/>
        <v>4.7418432827078183</v>
      </c>
      <c r="S914" s="42">
        <f t="shared" si="82"/>
        <v>4.8198822105048604</v>
      </c>
    </row>
    <row r="915" spans="9:19">
      <c r="I915" s="23">
        <v>42390</v>
      </c>
      <c r="J915">
        <v>4.1399999999999997</v>
      </c>
      <c r="K915">
        <v>4.1500000000000004</v>
      </c>
      <c r="L915">
        <v>4.05</v>
      </c>
      <c r="M915">
        <v>4.0599999999999996</v>
      </c>
      <c r="N915">
        <v>4.0599999999999996</v>
      </c>
      <c r="O915">
        <v>3646000</v>
      </c>
      <c r="Q915" s="42">
        <f t="shared" si="80"/>
        <v>4.7808627466063394</v>
      </c>
      <c r="R915" s="42">
        <f t="shared" si="81"/>
        <v>4.7418432827078183</v>
      </c>
      <c r="S915" s="42">
        <f t="shared" si="82"/>
        <v>4.8198822105048604</v>
      </c>
    </row>
    <row r="916" spans="9:19">
      <c r="I916" s="23">
        <v>42391</v>
      </c>
      <c r="J916">
        <v>4.0999999999999996</v>
      </c>
      <c r="K916">
        <v>4.2</v>
      </c>
      <c r="L916">
        <v>4.0999999999999996</v>
      </c>
      <c r="M916">
        <v>4.1900000000000004</v>
      </c>
      <c r="N916">
        <v>4.1900000000000004</v>
      </c>
      <c r="O916">
        <v>3088400</v>
      </c>
      <c r="Q916" s="42">
        <f t="shared" si="80"/>
        <v>4.7808627466063394</v>
      </c>
      <c r="R916" s="42">
        <f t="shared" si="81"/>
        <v>4.7418432827078183</v>
      </c>
      <c r="S916" s="42">
        <f t="shared" si="82"/>
        <v>4.8198822105048604</v>
      </c>
    </row>
    <row r="917" spans="9:19">
      <c r="I917" s="23">
        <v>42395</v>
      </c>
      <c r="J917">
        <v>4.1900000000000004</v>
      </c>
      <c r="K917">
        <v>4.28</v>
      </c>
      <c r="L917">
        <v>4.1500000000000004</v>
      </c>
      <c r="M917">
        <v>4.24</v>
      </c>
      <c r="N917">
        <v>4.24</v>
      </c>
      <c r="O917">
        <v>3038300</v>
      </c>
      <c r="Q917" s="42">
        <f t="shared" si="80"/>
        <v>4.7808627466063394</v>
      </c>
      <c r="R917" s="42">
        <f t="shared" si="81"/>
        <v>4.7418432827078183</v>
      </c>
      <c r="S917" s="42">
        <f t="shared" si="82"/>
        <v>4.8198822105048604</v>
      </c>
    </row>
    <row r="918" spans="9:19">
      <c r="I918" s="23">
        <v>42396</v>
      </c>
      <c r="J918">
        <v>4.26</v>
      </c>
      <c r="K918">
        <v>4.3</v>
      </c>
      <c r="L918">
        <v>4.24</v>
      </c>
      <c r="M918">
        <v>4.24</v>
      </c>
      <c r="N918">
        <v>4.24</v>
      </c>
      <c r="O918">
        <v>2800100</v>
      </c>
      <c r="Q918" s="42">
        <f t="shared" si="80"/>
        <v>4.7808627466063394</v>
      </c>
      <c r="R918" s="42">
        <f t="shared" si="81"/>
        <v>4.7418432827078183</v>
      </c>
      <c r="S918" s="42">
        <f t="shared" si="82"/>
        <v>4.8198822105048604</v>
      </c>
    </row>
    <row r="919" spans="9:19">
      <c r="I919" s="23">
        <v>42397</v>
      </c>
      <c r="J919">
        <v>4.28</v>
      </c>
      <c r="K919">
        <v>4.3499999999999996</v>
      </c>
      <c r="L919">
        <v>4.22</v>
      </c>
      <c r="M919">
        <v>4.34</v>
      </c>
      <c r="N919">
        <v>4.34</v>
      </c>
      <c r="O919">
        <v>6574800</v>
      </c>
      <c r="Q919" s="42">
        <f t="shared" si="80"/>
        <v>4.7808627466063394</v>
      </c>
      <c r="R919" s="42">
        <f t="shared" si="81"/>
        <v>4.7418432827078183</v>
      </c>
      <c r="S919" s="42">
        <f t="shared" si="82"/>
        <v>4.8198822105048604</v>
      </c>
    </row>
    <row r="920" spans="9:19">
      <c r="I920" s="23">
        <v>42398</v>
      </c>
      <c r="J920">
        <v>4.34</v>
      </c>
      <c r="K920">
        <v>4.62</v>
      </c>
      <c r="L920">
        <v>4.32</v>
      </c>
      <c r="M920">
        <v>4.47</v>
      </c>
      <c r="N920">
        <v>4.47</v>
      </c>
      <c r="O920">
        <v>18014100</v>
      </c>
      <c r="Q920" s="42">
        <f t="shared" si="80"/>
        <v>4.7808627466063394</v>
      </c>
      <c r="R920" s="42">
        <f t="shared" si="81"/>
        <v>4.7418432827078183</v>
      </c>
      <c r="S920" s="42">
        <f t="shared" si="82"/>
        <v>4.8198822105048604</v>
      </c>
    </row>
    <row r="921" spans="9:19">
      <c r="I921" s="23">
        <v>42402</v>
      </c>
      <c r="J921">
        <v>4.47</v>
      </c>
      <c r="K921">
        <v>4.47</v>
      </c>
      <c r="L921">
        <v>4.29</v>
      </c>
      <c r="M921">
        <v>4.38</v>
      </c>
      <c r="N921">
        <v>4.38</v>
      </c>
      <c r="O921">
        <v>12478800</v>
      </c>
      <c r="Q921" s="42">
        <f t="shared" si="80"/>
        <v>4.7808627466063394</v>
      </c>
      <c r="R921" s="42">
        <f t="shared" si="81"/>
        <v>4.7418432827078183</v>
      </c>
      <c r="S921" s="42">
        <f t="shared" si="82"/>
        <v>4.8198822105048604</v>
      </c>
    </row>
    <row r="922" spans="9:19">
      <c r="I922" s="23">
        <v>42403</v>
      </c>
      <c r="J922">
        <v>4.3600000000000003</v>
      </c>
      <c r="K922">
        <v>4.42</v>
      </c>
      <c r="L922">
        <v>4.32</v>
      </c>
      <c r="M922">
        <v>4.3600000000000003</v>
      </c>
      <c r="N922">
        <v>4.3600000000000003</v>
      </c>
      <c r="O922">
        <v>3259900</v>
      </c>
      <c r="Q922" s="42">
        <f t="shared" si="80"/>
        <v>4.7808627466063394</v>
      </c>
      <c r="R922" s="42">
        <f t="shared" si="81"/>
        <v>4.7418432827078183</v>
      </c>
      <c r="S922" s="42">
        <f t="shared" si="82"/>
        <v>4.8198822105048604</v>
      </c>
    </row>
    <row r="923" spans="9:19">
      <c r="I923" s="23">
        <v>42404</v>
      </c>
      <c r="J923">
        <v>4.42</v>
      </c>
      <c r="K923">
        <v>4.5199999999999996</v>
      </c>
      <c r="L923">
        <v>4.3600000000000003</v>
      </c>
      <c r="M923">
        <v>4.5199999999999996</v>
      </c>
      <c r="N923">
        <v>4.5199999999999996</v>
      </c>
      <c r="O923">
        <v>8088800</v>
      </c>
      <c r="Q923" s="42">
        <f t="shared" si="80"/>
        <v>4.7808627466063394</v>
      </c>
      <c r="R923" s="42">
        <f t="shared" si="81"/>
        <v>4.7418432827078183</v>
      </c>
      <c r="S923" s="42">
        <f t="shared" si="82"/>
        <v>4.8198822105048604</v>
      </c>
    </row>
    <row r="924" spans="9:19">
      <c r="I924" s="23">
        <v>42405</v>
      </c>
      <c r="J924">
        <v>4.5</v>
      </c>
      <c r="K924">
        <v>4.5999999999999996</v>
      </c>
      <c r="L924">
        <v>4.46</v>
      </c>
      <c r="M924">
        <v>4.59</v>
      </c>
      <c r="N924">
        <v>4.59</v>
      </c>
      <c r="O924">
        <v>8731100</v>
      </c>
      <c r="Q924" s="42">
        <f t="shared" si="80"/>
        <v>4.7808627466063394</v>
      </c>
      <c r="R924" s="42">
        <f t="shared" si="81"/>
        <v>4.7418432827078183</v>
      </c>
      <c r="S924" s="42">
        <f t="shared" si="82"/>
        <v>4.8198822105048604</v>
      </c>
    </row>
    <row r="925" spans="9:19">
      <c r="I925" s="23">
        <v>42408</v>
      </c>
      <c r="J925">
        <v>4.59</v>
      </c>
      <c r="K925">
        <v>4.59</v>
      </c>
      <c r="L925">
        <v>4.59</v>
      </c>
      <c r="M925">
        <v>4.59</v>
      </c>
      <c r="N925">
        <v>4.59</v>
      </c>
      <c r="O925">
        <v>0</v>
      </c>
      <c r="Q925" s="42">
        <f t="shared" si="80"/>
        <v>4.7808627466063394</v>
      </c>
      <c r="R925" s="42">
        <f t="shared" si="81"/>
        <v>4.7418432827078183</v>
      </c>
      <c r="S925" s="42">
        <f t="shared" si="82"/>
        <v>4.8198822105048604</v>
      </c>
    </row>
    <row r="926" spans="9:19">
      <c r="I926" s="23">
        <v>42409</v>
      </c>
      <c r="J926">
        <v>4.59</v>
      </c>
      <c r="K926">
        <v>4.59</v>
      </c>
      <c r="L926">
        <v>4.59</v>
      </c>
      <c r="M926">
        <v>4.59</v>
      </c>
      <c r="N926">
        <v>4.59</v>
      </c>
      <c r="O926">
        <v>0</v>
      </c>
      <c r="Q926" s="42">
        <f t="shared" si="80"/>
        <v>4.7808627466063394</v>
      </c>
      <c r="R926" s="42">
        <f t="shared" si="81"/>
        <v>4.7418432827078183</v>
      </c>
      <c r="S926" s="42">
        <f t="shared" si="82"/>
        <v>4.8198822105048604</v>
      </c>
    </row>
    <row r="927" spans="9:19">
      <c r="I927" s="23">
        <v>42410</v>
      </c>
      <c r="J927">
        <v>4.57</v>
      </c>
      <c r="K927">
        <v>4.57</v>
      </c>
      <c r="L927">
        <v>4.38</v>
      </c>
      <c r="M927">
        <v>4.46</v>
      </c>
      <c r="N927">
        <v>4.46</v>
      </c>
      <c r="O927">
        <v>4303900</v>
      </c>
      <c r="Q927" s="42">
        <f t="shared" si="80"/>
        <v>4.7808627466063394</v>
      </c>
      <c r="R927" s="42">
        <f t="shared" si="81"/>
        <v>4.7418432827078183</v>
      </c>
      <c r="S927" s="42">
        <f t="shared" si="82"/>
        <v>4.8198822105048604</v>
      </c>
    </row>
    <row r="928" spans="9:19">
      <c r="I928" s="23">
        <v>42411</v>
      </c>
      <c r="J928">
        <v>4.45</v>
      </c>
      <c r="K928">
        <v>4.45</v>
      </c>
      <c r="L928">
        <v>4.38</v>
      </c>
      <c r="M928">
        <v>4.3899999999999997</v>
      </c>
      <c r="N928">
        <v>4.3899999999999997</v>
      </c>
      <c r="O928">
        <v>4350100</v>
      </c>
      <c r="Q928" s="42">
        <f t="shared" si="80"/>
        <v>4.7808627466063394</v>
      </c>
      <c r="R928" s="42">
        <f t="shared" si="81"/>
        <v>4.7418432827078183</v>
      </c>
      <c r="S928" s="42">
        <f t="shared" si="82"/>
        <v>4.8198822105048604</v>
      </c>
    </row>
    <row r="929" spans="9:19">
      <c r="I929" s="23">
        <v>42412</v>
      </c>
      <c r="J929">
        <v>4.38</v>
      </c>
      <c r="K929">
        <v>4.38</v>
      </c>
      <c r="L929">
        <v>4.21</v>
      </c>
      <c r="M929">
        <v>4.2699999999999996</v>
      </c>
      <c r="N929">
        <v>4.2699999999999996</v>
      </c>
      <c r="O929">
        <v>9920500</v>
      </c>
      <c r="Q929" s="42">
        <f t="shared" si="80"/>
        <v>4.7808627466063394</v>
      </c>
      <c r="R929" s="42">
        <f t="shared" si="81"/>
        <v>4.7418432827078183</v>
      </c>
      <c r="S929" s="42">
        <f t="shared" si="82"/>
        <v>4.8198822105048604</v>
      </c>
    </row>
    <row r="930" spans="9:19">
      <c r="I930" s="23">
        <v>42415</v>
      </c>
      <c r="J930">
        <v>4.28</v>
      </c>
      <c r="K930">
        <v>4.37</v>
      </c>
      <c r="L930">
        <v>4.2699999999999996</v>
      </c>
      <c r="M930">
        <v>4.33</v>
      </c>
      <c r="N930">
        <v>4.33</v>
      </c>
      <c r="O930">
        <v>5343500</v>
      </c>
      <c r="Q930" s="42">
        <f t="shared" si="80"/>
        <v>4.7808627466063394</v>
      </c>
      <c r="R930" s="42">
        <f t="shared" si="81"/>
        <v>4.7418432827078183</v>
      </c>
      <c r="S930" s="42">
        <f t="shared" si="82"/>
        <v>4.8198822105048604</v>
      </c>
    </row>
    <row r="931" spans="9:19">
      <c r="I931" s="23">
        <v>42416</v>
      </c>
      <c r="J931">
        <v>4.32</v>
      </c>
      <c r="K931">
        <v>4.47</v>
      </c>
      <c r="L931">
        <v>4.32</v>
      </c>
      <c r="M931">
        <v>4.3499999999999996</v>
      </c>
      <c r="N931">
        <v>4.3499999999999996</v>
      </c>
      <c r="O931">
        <v>5548100</v>
      </c>
      <c r="Q931" s="42">
        <f t="shared" si="80"/>
        <v>4.7808627466063394</v>
      </c>
      <c r="R931" s="42">
        <f t="shared" si="81"/>
        <v>4.7418432827078183</v>
      </c>
      <c r="S931" s="42">
        <f t="shared" si="82"/>
        <v>4.8198822105048604</v>
      </c>
    </row>
    <row r="932" spans="9:19">
      <c r="I932" s="23">
        <v>42417</v>
      </c>
      <c r="J932">
        <v>4.3499999999999996</v>
      </c>
      <c r="K932">
        <v>4.38</v>
      </c>
      <c r="L932">
        <v>4.33</v>
      </c>
      <c r="M932">
        <v>4.3600000000000003</v>
      </c>
      <c r="N932">
        <v>4.3600000000000003</v>
      </c>
      <c r="O932">
        <v>4341700</v>
      </c>
      <c r="Q932" s="42">
        <f t="shared" si="80"/>
        <v>4.7808627466063394</v>
      </c>
      <c r="R932" s="42">
        <f t="shared" si="81"/>
        <v>4.7418432827078183</v>
      </c>
      <c r="S932" s="42">
        <f t="shared" si="82"/>
        <v>4.8198822105048604</v>
      </c>
    </row>
    <row r="933" spans="9:19">
      <c r="I933" s="23">
        <v>42418</v>
      </c>
      <c r="J933">
        <v>4.3600000000000003</v>
      </c>
      <c r="K933">
        <v>4.42</v>
      </c>
      <c r="L933">
        <v>4.3600000000000003</v>
      </c>
      <c r="M933">
        <v>4.3899999999999997</v>
      </c>
      <c r="N933">
        <v>4.3899999999999997</v>
      </c>
      <c r="O933">
        <v>4667900</v>
      </c>
      <c r="Q933" s="42">
        <f t="shared" si="80"/>
        <v>4.7808627466063394</v>
      </c>
      <c r="R933" s="42">
        <f t="shared" si="81"/>
        <v>4.7418432827078183</v>
      </c>
      <c r="S933" s="42">
        <f t="shared" si="82"/>
        <v>4.8198822105048604</v>
      </c>
    </row>
    <row r="934" spans="9:19">
      <c r="I934" s="23">
        <v>42419</v>
      </c>
      <c r="J934">
        <v>4.37</v>
      </c>
      <c r="K934">
        <v>4.41</v>
      </c>
      <c r="L934">
        <v>4.3600000000000003</v>
      </c>
      <c r="M934">
        <v>4.3899999999999997</v>
      </c>
      <c r="N934">
        <v>4.3899999999999997</v>
      </c>
      <c r="O934">
        <v>2995200</v>
      </c>
      <c r="Q934" s="42">
        <f t="shared" si="80"/>
        <v>4.7808627466063394</v>
      </c>
      <c r="R934" s="42">
        <f t="shared" si="81"/>
        <v>4.7418432827078183</v>
      </c>
      <c r="S934" s="42">
        <f t="shared" si="82"/>
        <v>4.8198822105048604</v>
      </c>
    </row>
    <row r="935" spans="9:19">
      <c r="I935" s="23">
        <v>42422</v>
      </c>
      <c r="J935">
        <v>4.3600000000000003</v>
      </c>
      <c r="K935">
        <v>4.4000000000000004</v>
      </c>
      <c r="L935">
        <v>4.3600000000000003</v>
      </c>
      <c r="M935">
        <v>4.3899999999999997</v>
      </c>
      <c r="N935">
        <v>4.3899999999999997</v>
      </c>
      <c r="O935">
        <v>3294300</v>
      </c>
      <c r="Q935" s="42">
        <f t="shared" si="80"/>
        <v>4.7808627466063394</v>
      </c>
      <c r="R935" s="42">
        <f t="shared" si="81"/>
        <v>4.7418432827078183</v>
      </c>
      <c r="S935" s="42">
        <f t="shared" si="82"/>
        <v>4.8198822105048604</v>
      </c>
    </row>
    <row r="936" spans="9:19">
      <c r="I936" s="23">
        <v>42423</v>
      </c>
      <c r="J936">
        <v>4.3899999999999997</v>
      </c>
      <c r="K936">
        <v>4.41</v>
      </c>
      <c r="L936">
        <v>4.3600000000000003</v>
      </c>
      <c r="M936">
        <v>4.3600000000000003</v>
      </c>
      <c r="N936">
        <v>4.3600000000000003</v>
      </c>
      <c r="O936">
        <v>6037700</v>
      </c>
      <c r="Q936" s="42">
        <f t="shared" si="80"/>
        <v>4.7808627466063394</v>
      </c>
      <c r="R936" s="42">
        <f t="shared" si="81"/>
        <v>4.7418432827078183</v>
      </c>
      <c r="S936" s="42">
        <f t="shared" si="82"/>
        <v>4.8198822105048604</v>
      </c>
    </row>
    <row r="937" spans="9:19">
      <c r="I937" s="23">
        <v>42424</v>
      </c>
      <c r="J937">
        <v>4.37</v>
      </c>
      <c r="K937">
        <v>4.37</v>
      </c>
      <c r="L937">
        <v>4.2</v>
      </c>
      <c r="M937">
        <v>4.2</v>
      </c>
      <c r="N937">
        <v>4.2</v>
      </c>
      <c r="O937">
        <v>17536300</v>
      </c>
      <c r="Q937" s="42">
        <f t="shared" si="80"/>
        <v>4.7808627466063394</v>
      </c>
      <c r="R937" s="42">
        <f t="shared" si="81"/>
        <v>4.7418432827078183</v>
      </c>
      <c r="S937" s="42">
        <f t="shared" si="82"/>
        <v>4.8198822105048604</v>
      </c>
    </row>
    <row r="938" spans="9:19">
      <c r="I938" s="23">
        <v>42425</v>
      </c>
      <c r="J938">
        <v>4.21</v>
      </c>
      <c r="K938">
        <v>4.25</v>
      </c>
      <c r="L938">
        <v>4.2</v>
      </c>
      <c r="M938">
        <v>4.2</v>
      </c>
      <c r="N938">
        <v>4.2</v>
      </c>
      <c r="O938">
        <v>17560900</v>
      </c>
      <c r="Q938" s="42">
        <f t="shared" si="80"/>
        <v>4.7808627466063394</v>
      </c>
      <c r="R938" s="42">
        <f t="shared" si="81"/>
        <v>4.7418432827078183</v>
      </c>
      <c r="S938" s="42">
        <f t="shared" si="82"/>
        <v>4.8198822105048604</v>
      </c>
    </row>
    <row r="939" spans="9:19">
      <c r="I939" s="23">
        <v>42426</v>
      </c>
      <c r="J939">
        <v>4.22</v>
      </c>
      <c r="K939">
        <v>4.24</v>
      </c>
      <c r="L939">
        <v>4.1900000000000004</v>
      </c>
      <c r="M939">
        <v>4.2</v>
      </c>
      <c r="N939">
        <v>4.2</v>
      </c>
      <c r="O939">
        <v>5159200</v>
      </c>
      <c r="Q939" s="42">
        <f t="shared" si="80"/>
        <v>4.7808627466063394</v>
      </c>
      <c r="R939" s="42">
        <f t="shared" si="81"/>
        <v>4.7418432827078183</v>
      </c>
      <c r="S939" s="42">
        <f t="shared" si="82"/>
        <v>4.8198822105048604</v>
      </c>
    </row>
    <row r="940" spans="9:19">
      <c r="I940" s="23">
        <v>42429</v>
      </c>
      <c r="J940">
        <v>4.1900000000000004</v>
      </c>
      <c r="K940">
        <v>4.1900000000000004</v>
      </c>
      <c r="L940">
        <v>4.09</v>
      </c>
      <c r="M940">
        <v>4.13</v>
      </c>
      <c r="N940">
        <v>4.13</v>
      </c>
      <c r="O940">
        <v>12067900</v>
      </c>
      <c r="Q940" s="42">
        <f t="shared" si="80"/>
        <v>4.7808627466063394</v>
      </c>
      <c r="R940" s="42">
        <f t="shared" si="81"/>
        <v>4.7418432827078183</v>
      </c>
      <c r="S940" s="42">
        <f t="shared" si="82"/>
        <v>4.8198822105048604</v>
      </c>
    </row>
    <row r="941" spans="9:19">
      <c r="I941" s="23">
        <v>42430</v>
      </c>
      <c r="J941">
        <v>4.13</v>
      </c>
      <c r="K941">
        <v>4.3099999999999996</v>
      </c>
      <c r="L941">
        <v>4.13</v>
      </c>
      <c r="M941">
        <v>4.3099999999999996</v>
      </c>
      <c r="N941">
        <v>4.3099999999999996</v>
      </c>
      <c r="O941">
        <v>5642100</v>
      </c>
      <c r="Q941" s="42">
        <f t="shared" si="80"/>
        <v>4.7808627466063394</v>
      </c>
      <c r="R941" s="42">
        <f t="shared" si="81"/>
        <v>4.7418432827078183</v>
      </c>
      <c r="S941" s="42">
        <f t="shared" si="82"/>
        <v>4.8198822105048604</v>
      </c>
    </row>
    <row r="942" spans="9:19">
      <c r="I942" s="23">
        <v>42431</v>
      </c>
      <c r="J942">
        <v>4.3099999999999996</v>
      </c>
      <c r="K942">
        <v>4.34</v>
      </c>
      <c r="L942">
        <v>4.26</v>
      </c>
      <c r="M942">
        <v>4.3099999999999996</v>
      </c>
      <c r="N942">
        <v>4.3099999999999996</v>
      </c>
      <c r="O942">
        <v>4352000</v>
      </c>
      <c r="Q942" s="42">
        <f t="shared" si="80"/>
        <v>4.7808627466063394</v>
      </c>
      <c r="R942" s="42">
        <f t="shared" si="81"/>
        <v>4.7418432827078183</v>
      </c>
      <c r="S942" s="42">
        <f t="shared" si="82"/>
        <v>4.8198822105048604</v>
      </c>
    </row>
    <row r="943" spans="9:19">
      <c r="I943" s="23">
        <v>42432</v>
      </c>
      <c r="J943">
        <v>4.3099999999999996</v>
      </c>
      <c r="K943">
        <v>4.3499999999999996</v>
      </c>
      <c r="L943">
        <v>4.2699999999999996</v>
      </c>
      <c r="M943">
        <v>4.32</v>
      </c>
      <c r="N943">
        <v>4.32</v>
      </c>
      <c r="O943">
        <v>3266200</v>
      </c>
      <c r="Q943" s="42">
        <f t="shared" si="80"/>
        <v>4.7808627466063394</v>
      </c>
      <c r="R943" s="42">
        <f t="shared" si="81"/>
        <v>4.7418432827078183</v>
      </c>
      <c r="S943" s="42">
        <f t="shared" si="82"/>
        <v>4.8198822105048604</v>
      </c>
    </row>
    <row r="944" spans="9:19">
      <c r="I944" s="23">
        <v>42433</v>
      </c>
      <c r="J944">
        <v>4.32</v>
      </c>
      <c r="K944">
        <v>4.3600000000000003</v>
      </c>
      <c r="L944">
        <v>4.28</v>
      </c>
      <c r="M944">
        <v>4.33</v>
      </c>
      <c r="N944">
        <v>4.33</v>
      </c>
      <c r="O944">
        <v>4388500</v>
      </c>
      <c r="Q944" s="42">
        <f t="shared" si="80"/>
        <v>4.7808627466063394</v>
      </c>
      <c r="R944" s="42">
        <f t="shared" si="81"/>
        <v>4.7418432827078183</v>
      </c>
      <c r="S944" s="42">
        <f t="shared" si="82"/>
        <v>4.8198822105048604</v>
      </c>
    </row>
    <row r="945" spans="9:19">
      <c r="I945" s="23">
        <v>42436</v>
      </c>
      <c r="J945">
        <v>4.34</v>
      </c>
      <c r="K945">
        <v>4.38</v>
      </c>
      <c r="L945">
        <v>4.32</v>
      </c>
      <c r="M945">
        <v>4.37</v>
      </c>
      <c r="N945">
        <v>4.37</v>
      </c>
      <c r="O945">
        <v>4043700</v>
      </c>
      <c r="Q945" s="42">
        <f t="shared" si="80"/>
        <v>4.7808627466063394</v>
      </c>
      <c r="R945" s="42">
        <f t="shared" si="81"/>
        <v>4.7418432827078183</v>
      </c>
      <c r="S945" s="42">
        <f t="shared" si="82"/>
        <v>4.8198822105048604</v>
      </c>
    </row>
    <row r="946" spans="9:19">
      <c r="I946" s="23">
        <v>42437</v>
      </c>
      <c r="J946">
        <v>4.33</v>
      </c>
      <c r="K946">
        <v>4.37</v>
      </c>
      <c r="L946">
        <v>4.1900000000000004</v>
      </c>
      <c r="M946">
        <v>4.24</v>
      </c>
      <c r="N946">
        <v>4.24</v>
      </c>
      <c r="O946">
        <v>6122100</v>
      </c>
      <c r="Q946" s="42">
        <f t="shared" si="80"/>
        <v>4.7808627466063394</v>
      </c>
      <c r="R946" s="42">
        <f t="shared" si="81"/>
        <v>4.7418432827078183</v>
      </c>
      <c r="S946" s="42">
        <f t="shared" si="82"/>
        <v>4.8198822105048604</v>
      </c>
    </row>
    <row r="947" spans="9:19">
      <c r="I947" s="23">
        <v>42438</v>
      </c>
      <c r="J947">
        <v>4.21</v>
      </c>
      <c r="K947">
        <v>4.29</v>
      </c>
      <c r="L947">
        <v>4.18</v>
      </c>
      <c r="M947">
        <v>4.29</v>
      </c>
      <c r="N947">
        <v>4.29</v>
      </c>
      <c r="O947">
        <v>3584500</v>
      </c>
      <c r="Q947" s="42">
        <f t="shared" si="80"/>
        <v>4.7808627466063394</v>
      </c>
      <c r="R947" s="42">
        <f t="shared" si="81"/>
        <v>4.7418432827078183</v>
      </c>
      <c r="S947" s="42">
        <f t="shared" si="82"/>
        <v>4.8198822105048604</v>
      </c>
    </row>
    <row r="948" spans="9:19">
      <c r="I948" s="23">
        <v>42439</v>
      </c>
      <c r="J948">
        <v>4.26</v>
      </c>
      <c r="K948">
        <v>4.29</v>
      </c>
      <c r="L948">
        <v>4.25</v>
      </c>
      <c r="M948">
        <v>4.28</v>
      </c>
      <c r="N948">
        <v>4.28</v>
      </c>
      <c r="O948">
        <v>1840600</v>
      </c>
      <c r="Q948" s="42">
        <f t="shared" si="80"/>
        <v>4.7808627466063394</v>
      </c>
      <c r="R948" s="42">
        <f t="shared" si="81"/>
        <v>4.7418432827078183</v>
      </c>
      <c r="S948" s="42">
        <f t="shared" si="82"/>
        <v>4.8198822105048604</v>
      </c>
    </row>
    <row r="949" spans="9:19">
      <c r="I949" s="23">
        <v>42440</v>
      </c>
      <c r="J949">
        <v>4.28</v>
      </c>
      <c r="K949">
        <v>4.3</v>
      </c>
      <c r="L949">
        <v>4.2300000000000004</v>
      </c>
      <c r="M949">
        <v>4.26</v>
      </c>
      <c r="N949">
        <v>4.26</v>
      </c>
      <c r="O949">
        <v>2919100</v>
      </c>
      <c r="Q949" s="42">
        <f t="shared" si="80"/>
        <v>4.7808627466063394</v>
      </c>
      <c r="R949" s="42">
        <f t="shared" si="81"/>
        <v>4.7418432827078183</v>
      </c>
      <c r="S949" s="42">
        <f t="shared" si="82"/>
        <v>4.8198822105048604</v>
      </c>
    </row>
    <row r="950" spans="9:19">
      <c r="I950" s="23">
        <v>42443</v>
      </c>
      <c r="J950">
        <v>4.28</v>
      </c>
      <c r="K950">
        <v>4.42</v>
      </c>
      <c r="L950">
        <v>4.2699999999999996</v>
      </c>
      <c r="M950">
        <v>4.3899999999999997</v>
      </c>
      <c r="N950">
        <v>4.3899999999999997</v>
      </c>
      <c r="O950">
        <v>5155000</v>
      </c>
      <c r="Q950" s="42">
        <f t="shared" si="80"/>
        <v>4.7808627466063394</v>
      </c>
      <c r="R950" s="42">
        <f t="shared" si="81"/>
        <v>4.7418432827078183</v>
      </c>
      <c r="S950" s="42">
        <f t="shared" si="82"/>
        <v>4.8198822105048604</v>
      </c>
    </row>
    <row r="951" spans="9:19">
      <c r="I951" s="23">
        <v>42444</v>
      </c>
      <c r="J951">
        <v>4.3499999999999996</v>
      </c>
      <c r="K951">
        <v>4.4000000000000004</v>
      </c>
      <c r="L951">
        <v>4.3499999999999996</v>
      </c>
      <c r="M951">
        <v>4.38</v>
      </c>
      <c r="N951">
        <v>4.38</v>
      </c>
      <c r="O951">
        <v>1325200</v>
      </c>
      <c r="Q951" s="42">
        <f t="shared" si="80"/>
        <v>4.7808627466063394</v>
      </c>
      <c r="R951" s="42">
        <f t="shared" si="81"/>
        <v>4.7418432827078183</v>
      </c>
      <c r="S951" s="42">
        <f t="shared" si="82"/>
        <v>4.8198822105048604</v>
      </c>
    </row>
    <row r="952" spans="9:19">
      <c r="I952" s="23">
        <v>42445</v>
      </c>
      <c r="J952">
        <v>4.34</v>
      </c>
      <c r="K952">
        <v>4.38</v>
      </c>
      <c r="L952">
        <v>4.28</v>
      </c>
      <c r="M952">
        <v>4.28</v>
      </c>
      <c r="N952">
        <v>4.28</v>
      </c>
      <c r="O952">
        <v>3085600</v>
      </c>
      <c r="Q952" s="42">
        <f t="shared" si="80"/>
        <v>4.7808627466063394</v>
      </c>
      <c r="R952" s="42">
        <f t="shared" si="81"/>
        <v>4.7418432827078183</v>
      </c>
      <c r="S952" s="42">
        <f t="shared" si="82"/>
        <v>4.8198822105048604</v>
      </c>
    </row>
    <row r="953" spans="9:19">
      <c r="I953" s="23">
        <v>42446</v>
      </c>
      <c r="J953">
        <v>4.29</v>
      </c>
      <c r="K953">
        <v>4.3899999999999997</v>
      </c>
      <c r="L953">
        <v>4.29</v>
      </c>
      <c r="M953">
        <v>4.3899999999999997</v>
      </c>
      <c r="N953">
        <v>4.3899999999999997</v>
      </c>
      <c r="O953">
        <v>4735700</v>
      </c>
      <c r="Q953" s="42">
        <f t="shared" si="80"/>
        <v>4.7808627466063394</v>
      </c>
      <c r="R953" s="42">
        <f t="shared" si="81"/>
        <v>4.7418432827078183</v>
      </c>
      <c r="S953" s="42">
        <f t="shared" si="82"/>
        <v>4.8198822105048604</v>
      </c>
    </row>
    <row r="954" spans="9:19">
      <c r="I954" s="23">
        <v>42447</v>
      </c>
      <c r="J954">
        <v>4.4000000000000004</v>
      </c>
      <c r="K954">
        <v>4.47</v>
      </c>
      <c r="L954">
        <v>4.3899999999999997</v>
      </c>
      <c r="M954">
        <v>4.42</v>
      </c>
      <c r="N954">
        <v>4.42</v>
      </c>
      <c r="O954">
        <v>6506300</v>
      </c>
      <c r="Q954" s="42">
        <f t="shared" si="80"/>
        <v>4.7808627466063394</v>
      </c>
      <c r="R954" s="42">
        <f t="shared" si="81"/>
        <v>4.7418432827078183</v>
      </c>
      <c r="S954" s="42">
        <f t="shared" si="82"/>
        <v>4.8198822105048604</v>
      </c>
    </row>
    <row r="955" spans="9:19">
      <c r="I955" s="23">
        <v>42450</v>
      </c>
      <c r="J955">
        <v>4.42</v>
      </c>
      <c r="K955">
        <v>4.54</v>
      </c>
      <c r="L955">
        <v>4.37</v>
      </c>
      <c r="M955">
        <v>4.53</v>
      </c>
      <c r="N955">
        <v>4.53</v>
      </c>
      <c r="O955">
        <v>4742200</v>
      </c>
      <c r="Q955" s="42">
        <f t="shared" si="80"/>
        <v>4.7808627466063394</v>
      </c>
      <c r="R955" s="42">
        <f t="shared" si="81"/>
        <v>4.7418432827078183</v>
      </c>
      <c r="S955" s="42">
        <f t="shared" si="82"/>
        <v>4.8198822105048604</v>
      </c>
    </row>
    <row r="956" spans="9:19">
      <c r="I956" s="23">
        <v>42451</v>
      </c>
      <c r="J956">
        <v>4.5</v>
      </c>
      <c r="K956">
        <v>4.5199999999999996</v>
      </c>
      <c r="L956">
        <v>4.42</v>
      </c>
      <c r="M956">
        <v>4.45</v>
      </c>
      <c r="N956">
        <v>4.45</v>
      </c>
      <c r="O956">
        <v>5903700</v>
      </c>
      <c r="Q956" s="42">
        <f t="shared" si="80"/>
        <v>4.7808627466063394</v>
      </c>
      <c r="R956" s="42">
        <f t="shared" si="81"/>
        <v>4.7418432827078183</v>
      </c>
      <c r="S956" s="42">
        <f t="shared" si="82"/>
        <v>4.8198822105048604</v>
      </c>
    </row>
    <row r="957" spans="9:19">
      <c r="I957" s="23">
        <v>42452</v>
      </c>
      <c r="J957">
        <v>4.4400000000000004</v>
      </c>
      <c r="K957">
        <v>4.45</v>
      </c>
      <c r="L957">
        <v>4.42</v>
      </c>
      <c r="M957">
        <v>4.45</v>
      </c>
      <c r="N957">
        <v>4.45</v>
      </c>
      <c r="O957">
        <v>13019000</v>
      </c>
      <c r="Q957" s="42">
        <f t="shared" si="80"/>
        <v>4.7808627466063394</v>
      </c>
      <c r="R957" s="42">
        <f t="shared" si="81"/>
        <v>4.7418432827078183</v>
      </c>
      <c r="S957" s="42">
        <f t="shared" si="82"/>
        <v>4.8198822105048604</v>
      </c>
    </row>
    <row r="958" spans="9:19">
      <c r="I958" s="23">
        <v>42453</v>
      </c>
      <c r="J958" t="s">
        <v>137</v>
      </c>
      <c r="K958" t="s">
        <v>137</v>
      </c>
      <c r="L958" t="s">
        <v>137</v>
      </c>
      <c r="M958" t="s">
        <v>137</v>
      </c>
      <c r="N958">
        <f>N957</f>
        <v>4.45</v>
      </c>
      <c r="O958" t="s">
        <v>137</v>
      </c>
      <c r="Q958" s="42">
        <f t="shared" si="80"/>
        <v>4.7808627466063394</v>
      </c>
      <c r="R958" s="42">
        <f t="shared" si="81"/>
        <v>4.7418432827078183</v>
      </c>
      <c r="S958" s="42">
        <f t="shared" si="82"/>
        <v>4.8198822105048604</v>
      </c>
    </row>
    <row r="959" spans="9:19">
      <c r="I959" s="23">
        <v>42454</v>
      </c>
      <c r="J959">
        <v>4.42</v>
      </c>
      <c r="K959">
        <v>4.4400000000000004</v>
      </c>
      <c r="L959">
        <v>4.38</v>
      </c>
      <c r="M959">
        <v>4.4400000000000004</v>
      </c>
      <c r="N959">
        <v>4.4400000000000004</v>
      </c>
      <c r="O959">
        <v>3050400</v>
      </c>
      <c r="Q959" s="42">
        <f t="shared" si="80"/>
        <v>4.7808627466063394</v>
      </c>
      <c r="R959" s="42">
        <f t="shared" si="81"/>
        <v>4.7418432827078183</v>
      </c>
      <c r="S959" s="42">
        <f t="shared" si="82"/>
        <v>4.8198822105048604</v>
      </c>
    </row>
    <row r="960" spans="9:19">
      <c r="I960" s="23">
        <v>42457</v>
      </c>
      <c r="J960">
        <v>4.4400000000000004</v>
      </c>
      <c r="K960">
        <v>4.4800000000000004</v>
      </c>
      <c r="L960">
        <v>4.41</v>
      </c>
      <c r="M960">
        <v>4.4800000000000004</v>
      </c>
      <c r="N960">
        <v>4.4800000000000004</v>
      </c>
      <c r="O960">
        <v>1144100</v>
      </c>
      <c r="Q960" s="42">
        <f t="shared" si="80"/>
        <v>4.7808627466063394</v>
      </c>
      <c r="R960" s="42">
        <f t="shared" si="81"/>
        <v>4.7418432827078183</v>
      </c>
      <c r="S960" s="42">
        <f t="shared" si="82"/>
        <v>4.8198822105048604</v>
      </c>
    </row>
    <row r="961" spans="9:19">
      <c r="I961" s="23">
        <v>42458</v>
      </c>
      <c r="J961">
        <v>4.46</v>
      </c>
      <c r="K961">
        <v>4.63</v>
      </c>
      <c r="L961">
        <v>4.4400000000000004</v>
      </c>
      <c r="M961">
        <v>4.5999999999999996</v>
      </c>
      <c r="N961">
        <v>4.5999999999999996</v>
      </c>
      <c r="O961">
        <v>9719200</v>
      </c>
      <c r="Q961" s="42">
        <f t="shared" si="80"/>
        <v>4.7808627466063394</v>
      </c>
      <c r="R961" s="42">
        <f t="shared" si="81"/>
        <v>4.7418432827078183</v>
      </c>
      <c r="S961" s="42">
        <f t="shared" si="82"/>
        <v>4.8198822105048604</v>
      </c>
    </row>
    <row r="962" spans="9:19">
      <c r="I962" s="23">
        <v>42459</v>
      </c>
      <c r="J962">
        <v>4.5999999999999996</v>
      </c>
      <c r="K962">
        <v>4.6399999999999997</v>
      </c>
      <c r="L962">
        <v>4.51</v>
      </c>
      <c r="M962">
        <v>4.53</v>
      </c>
      <c r="N962">
        <v>4.53</v>
      </c>
      <c r="O962">
        <v>7956000</v>
      </c>
      <c r="Q962" s="42">
        <f t="shared" si="80"/>
        <v>4.7808627466063394</v>
      </c>
      <c r="R962" s="42">
        <f t="shared" si="81"/>
        <v>4.7418432827078183</v>
      </c>
      <c r="S962" s="42">
        <f t="shared" si="82"/>
        <v>4.8198822105048604</v>
      </c>
    </row>
    <row r="963" spans="9:19">
      <c r="I963" s="23">
        <v>42460</v>
      </c>
      <c r="J963">
        <v>4.57</v>
      </c>
      <c r="K963">
        <v>4.57</v>
      </c>
      <c r="L963">
        <v>4.4800000000000004</v>
      </c>
      <c r="M963">
        <v>4.54</v>
      </c>
      <c r="N963">
        <v>4.54</v>
      </c>
      <c r="O963">
        <v>6297100</v>
      </c>
      <c r="Q963" s="42">
        <f t="shared" si="80"/>
        <v>4.7808627466063394</v>
      </c>
      <c r="R963" s="42">
        <f t="shared" si="81"/>
        <v>4.7418432827078183</v>
      </c>
      <c r="S963" s="42">
        <f t="shared" si="82"/>
        <v>4.8198822105048604</v>
      </c>
    </row>
    <row r="964" spans="9:19">
      <c r="I964" s="23">
        <v>42461</v>
      </c>
      <c r="J964">
        <v>4.5</v>
      </c>
      <c r="K964">
        <v>4.58</v>
      </c>
      <c r="L964">
        <v>4.43</v>
      </c>
      <c r="M964">
        <v>4.47</v>
      </c>
      <c r="N964">
        <v>4.47</v>
      </c>
      <c r="O964">
        <v>3678000</v>
      </c>
      <c r="Q964" s="42">
        <f t="shared" si="80"/>
        <v>4.7808627466063394</v>
      </c>
      <c r="R964" s="42">
        <f t="shared" si="81"/>
        <v>4.7418432827078183</v>
      </c>
      <c r="S964" s="42">
        <f t="shared" si="82"/>
        <v>4.8198822105048604</v>
      </c>
    </row>
    <row r="965" spans="9:19">
      <c r="I965" s="23">
        <v>42464</v>
      </c>
      <c r="J965">
        <v>4.5</v>
      </c>
      <c r="K965">
        <v>4.63</v>
      </c>
      <c r="L965">
        <v>4.5</v>
      </c>
      <c r="M965">
        <v>4.63</v>
      </c>
      <c r="N965">
        <v>4.63</v>
      </c>
      <c r="O965">
        <v>7601400</v>
      </c>
      <c r="Q965" s="42">
        <f t="shared" si="80"/>
        <v>4.7808627466063394</v>
      </c>
      <c r="R965" s="42">
        <f t="shared" si="81"/>
        <v>4.7418432827078183</v>
      </c>
      <c r="S965" s="42">
        <f t="shared" si="82"/>
        <v>4.8198822105048604</v>
      </c>
    </row>
    <row r="966" spans="9:19">
      <c r="I966" s="23">
        <v>42465</v>
      </c>
      <c r="J966">
        <v>4.62</v>
      </c>
      <c r="K966">
        <v>4.62</v>
      </c>
      <c r="L966">
        <v>4.54</v>
      </c>
      <c r="M966">
        <v>4.55</v>
      </c>
      <c r="N966">
        <v>4.55</v>
      </c>
      <c r="O966">
        <v>2408200</v>
      </c>
      <c r="Q966" s="42">
        <f t="shared" si="80"/>
        <v>4.7808627466063394</v>
      </c>
      <c r="R966" s="42">
        <f t="shared" si="81"/>
        <v>4.7418432827078183</v>
      </c>
      <c r="S966" s="42">
        <f t="shared" si="82"/>
        <v>4.8198822105048604</v>
      </c>
    </row>
    <row r="967" spans="9:19">
      <c r="I967" s="23">
        <v>42466</v>
      </c>
      <c r="J967">
        <v>4.55</v>
      </c>
      <c r="K967">
        <v>4.59</v>
      </c>
      <c r="L967">
        <v>4.5199999999999996</v>
      </c>
      <c r="M967">
        <v>4.57</v>
      </c>
      <c r="N967">
        <v>4.57</v>
      </c>
      <c r="O967">
        <v>2094100</v>
      </c>
      <c r="Q967" s="42">
        <f t="shared" si="80"/>
        <v>4.7808627466063394</v>
      </c>
      <c r="R967" s="42">
        <f t="shared" si="81"/>
        <v>4.7418432827078183</v>
      </c>
      <c r="S967" s="42">
        <f t="shared" si="82"/>
        <v>4.8198822105048604</v>
      </c>
    </row>
    <row r="968" spans="9:19">
      <c r="I968" s="23">
        <v>42467</v>
      </c>
      <c r="J968">
        <v>4.57</v>
      </c>
      <c r="K968">
        <v>4.63</v>
      </c>
      <c r="L968">
        <v>4.55</v>
      </c>
      <c r="M968">
        <v>4.5999999999999996</v>
      </c>
      <c r="N968">
        <v>4.5999999999999996</v>
      </c>
      <c r="O968">
        <v>5255100</v>
      </c>
      <c r="Q968" s="42">
        <f t="shared" si="80"/>
        <v>4.7808627466063394</v>
      </c>
      <c r="R968" s="42">
        <f t="shared" si="81"/>
        <v>4.7418432827078183</v>
      </c>
      <c r="S968" s="42">
        <f t="shared" si="82"/>
        <v>4.8198822105048604</v>
      </c>
    </row>
    <row r="969" spans="9:19">
      <c r="I969" s="23">
        <v>42468</v>
      </c>
      <c r="J969">
        <v>4.55</v>
      </c>
      <c r="K969">
        <v>4.5999999999999996</v>
      </c>
      <c r="L969">
        <v>4.5199999999999996</v>
      </c>
      <c r="M969">
        <v>4.5999999999999996</v>
      </c>
      <c r="N969">
        <v>4.5999999999999996</v>
      </c>
      <c r="O969">
        <v>4067900</v>
      </c>
      <c r="Q969" s="42">
        <f t="shared" ref="Q969:Q1032" si="83">Q968</f>
        <v>4.7808627466063394</v>
      </c>
      <c r="R969" s="42">
        <f t="shared" ref="R969:R1032" si="84">R968</f>
        <v>4.7418432827078183</v>
      </c>
      <c r="S969" s="42">
        <f t="shared" ref="S969:S1032" si="85">S968</f>
        <v>4.8198822105048604</v>
      </c>
    </row>
    <row r="970" spans="9:19">
      <c r="I970" s="23">
        <v>42471</v>
      </c>
      <c r="J970">
        <v>4.55</v>
      </c>
      <c r="K970">
        <v>4.59</v>
      </c>
      <c r="L970">
        <v>4.46</v>
      </c>
      <c r="M970">
        <v>4.49</v>
      </c>
      <c r="N970">
        <v>4.49</v>
      </c>
      <c r="O970">
        <v>2128700</v>
      </c>
      <c r="Q970" s="42">
        <f t="shared" si="83"/>
        <v>4.7808627466063394</v>
      </c>
      <c r="R970" s="42">
        <f t="shared" si="84"/>
        <v>4.7418432827078183</v>
      </c>
      <c r="S970" s="42">
        <f t="shared" si="85"/>
        <v>4.8198822105048604</v>
      </c>
    </row>
    <row r="971" spans="9:19">
      <c r="I971" s="23">
        <v>42472</v>
      </c>
      <c r="J971">
        <v>4.5</v>
      </c>
      <c r="K971">
        <v>4.59</v>
      </c>
      <c r="L971">
        <v>4.5</v>
      </c>
      <c r="M971">
        <v>4.59</v>
      </c>
      <c r="N971">
        <v>4.59</v>
      </c>
      <c r="O971">
        <v>6406100</v>
      </c>
      <c r="Q971" s="42">
        <f t="shared" si="83"/>
        <v>4.7808627466063394</v>
      </c>
      <c r="R971" s="42">
        <f t="shared" si="84"/>
        <v>4.7418432827078183</v>
      </c>
      <c r="S971" s="42">
        <f t="shared" si="85"/>
        <v>4.8198822105048604</v>
      </c>
    </row>
    <row r="972" spans="9:19">
      <c r="I972" s="23">
        <v>42473</v>
      </c>
      <c r="J972">
        <v>4.59</v>
      </c>
      <c r="K972">
        <v>4.62</v>
      </c>
      <c r="L972">
        <v>4.5199999999999996</v>
      </c>
      <c r="M972">
        <v>4.53</v>
      </c>
      <c r="N972">
        <v>4.53</v>
      </c>
      <c r="O972">
        <v>3664200</v>
      </c>
      <c r="Q972" s="42">
        <f t="shared" si="83"/>
        <v>4.7808627466063394</v>
      </c>
      <c r="R972" s="42">
        <f t="shared" si="84"/>
        <v>4.7418432827078183</v>
      </c>
      <c r="S972" s="42">
        <f t="shared" si="85"/>
        <v>4.8198822105048604</v>
      </c>
    </row>
    <row r="973" spans="9:19">
      <c r="I973" s="23">
        <v>42474</v>
      </c>
      <c r="J973">
        <v>4.5199999999999996</v>
      </c>
      <c r="K973">
        <v>4.58</v>
      </c>
      <c r="L973">
        <v>4.5199999999999996</v>
      </c>
      <c r="M973">
        <v>4.54</v>
      </c>
      <c r="N973">
        <v>4.54</v>
      </c>
      <c r="O973">
        <v>4426900</v>
      </c>
      <c r="Q973" s="42">
        <f t="shared" si="83"/>
        <v>4.7808627466063394</v>
      </c>
      <c r="R973" s="42">
        <f t="shared" si="84"/>
        <v>4.7418432827078183</v>
      </c>
      <c r="S973" s="42">
        <f t="shared" si="85"/>
        <v>4.8198822105048604</v>
      </c>
    </row>
    <row r="974" spans="9:19">
      <c r="I974" s="23">
        <v>42475</v>
      </c>
      <c r="J974">
        <v>4.54</v>
      </c>
      <c r="K974">
        <v>4.55</v>
      </c>
      <c r="L974">
        <v>4.5</v>
      </c>
      <c r="M974">
        <v>4.54</v>
      </c>
      <c r="N974">
        <v>4.54</v>
      </c>
      <c r="O974">
        <v>2156200</v>
      </c>
      <c r="Q974" s="42">
        <f t="shared" si="83"/>
        <v>4.7808627466063394</v>
      </c>
      <c r="R974" s="42">
        <f t="shared" si="84"/>
        <v>4.7418432827078183</v>
      </c>
      <c r="S974" s="42">
        <f t="shared" si="85"/>
        <v>4.8198822105048604</v>
      </c>
    </row>
    <row r="975" spans="9:19">
      <c r="I975" s="23">
        <v>42478</v>
      </c>
      <c r="J975">
        <v>4.5199999999999996</v>
      </c>
      <c r="K975">
        <v>4.53</v>
      </c>
      <c r="L975">
        <v>4.4800000000000004</v>
      </c>
      <c r="M975">
        <v>4.53</v>
      </c>
      <c r="N975">
        <v>4.53</v>
      </c>
      <c r="O975">
        <v>3168100</v>
      </c>
      <c r="Q975" s="42">
        <f t="shared" si="83"/>
        <v>4.7808627466063394</v>
      </c>
      <c r="R975" s="42">
        <f t="shared" si="84"/>
        <v>4.7418432827078183</v>
      </c>
      <c r="S975" s="42">
        <f t="shared" si="85"/>
        <v>4.8198822105048604</v>
      </c>
    </row>
    <row r="976" spans="9:19">
      <c r="I976" s="23">
        <v>42479</v>
      </c>
      <c r="J976">
        <v>4.49</v>
      </c>
      <c r="K976">
        <v>4.53</v>
      </c>
      <c r="L976">
        <v>4.4800000000000004</v>
      </c>
      <c r="M976">
        <v>4.5</v>
      </c>
      <c r="N976">
        <v>4.5</v>
      </c>
      <c r="O976">
        <v>2464300</v>
      </c>
      <c r="Q976" s="42">
        <f t="shared" si="83"/>
        <v>4.7808627466063394</v>
      </c>
      <c r="R976" s="42">
        <f t="shared" si="84"/>
        <v>4.7418432827078183</v>
      </c>
      <c r="S976" s="42">
        <f t="shared" si="85"/>
        <v>4.8198822105048604</v>
      </c>
    </row>
    <row r="977" spans="9:19">
      <c r="I977" s="23">
        <v>42480</v>
      </c>
      <c r="J977">
        <v>4.5</v>
      </c>
      <c r="K977">
        <v>4.5</v>
      </c>
      <c r="L977">
        <v>4.47</v>
      </c>
      <c r="M977">
        <v>4.49</v>
      </c>
      <c r="N977">
        <v>4.49</v>
      </c>
      <c r="O977">
        <v>3483600</v>
      </c>
      <c r="Q977" s="42">
        <f t="shared" si="83"/>
        <v>4.7808627466063394</v>
      </c>
      <c r="R977" s="42">
        <f t="shared" si="84"/>
        <v>4.7418432827078183</v>
      </c>
      <c r="S977" s="42">
        <f t="shared" si="85"/>
        <v>4.8198822105048604</v>
      </c>
    </row>
    <row r="978" spans="9:19">
      <c r="I978" s="23">
        <v>42481</v>
      </c>
      <c r="J978">
        <v>4.5</v>
      </c>
      <c r="K978">
        <v>4.5599999999999996</v>
      </c>
      <c r="L978">
        <v>4.47</v>
      </c>
      <c r="M978">
        <v>4.5599999999999996</v>
      </c>
      <c r="N978">
        <v>4.5599999999999996</v>
      </c>
      <c r="O978">
        <v>3003800</v>
      </c>
      <c r="Q978" s="42">
        <f t="shared" si="83"/>
        <v>4.7808627466063394</v>
      </c>
      <c r="R978" s="42">
        <f t="shared" si="84"/>
        <v>4.7418432827078183</v>
      </c>
      <c r="S978" s="42">
        <f t="shared" si="85"/>
        <v>4.8198822105048604</v>
      </c>
    </row>
    <row r="979" spans="9:19">
      <c r="I979" s="23">
        <v>42482</v>
      </c>
      <c r="J979">
        <v>4.54</v>
      </c>
      <c r="K979">
        <v>4.54</v>
      </c>
      <c r="L979">
        <v>4.5</v>
      </c>
      <c r="M979">
        <v>4.5199999999999996</v>
      </c>
      <c r="N979">
        <v>4.5199999999999996</v>
      </c>
      <c r="O979">
        <v>627500</v>
      </c>
      <c r="Q979" s="42">
        <f t="shared" si="83"/>
        <v>4.7808627466063394</v>
      </c>
      <c r="R979" s="42">
        <f t="shared" si="84"/>
        <v>4.7418432827078183</v>
      </c>
      <c r="S979" s="42">
        <f t="shared" si="85"/>
        <v>4.8198822105048604</v>
      </c>
    </row>
    <row r="980" spans="9:19">
      <c r="I980" s="23">
        <v>42485</v>
      </c>
      <c r="J980">
        <v>4.5</v>
      </c>
      <c r="K980">
        <v>4.54</v>
      </c>
      <c r="L980">
        <v>4.5</v>
      </c>
      <c r="M980">
        <v>4.54</v>
      </c>
      <c r="N980">
        <v>4.54</v>
      </c>
      <c r="O980">
        <v>1572600</v>
      </c>
      <c r="Q980" s="42">
        <f t="shared" si="83"/>
        <v>4.7808627466063394</v>
      </c>
      <c r="R980" s="42">
        <f t="shared" si="84"/>
        <v>4.7418432827078183</v>
      </c>
      <c r="S980" s="42">
        <f t="shared" si="85"/>
        <v>4.8198822105048604</v>
      </c>
    </row>
    <row r="981" spans="9:19">
      <c r="I981" s="23">
        <v>42486</v>
      </c>
      <c r="J981">
        <v>4.5</v>
      </c>
      <c r="K981">
        <v>4.53</v>
      </c>
      <c r="L981">
        <v>4.4400000000000004</v>
      </c>
      <c r="M981">
        <v>4.46</v>
      </c>
      <c r="N981">
        <v>4.46</v>
      </c>
      <c r="O981">
        <v>2470300</v>
      </c>
      <c r="Q981" s="42">
        <f t="shared" si="83"/>
        <v>4.7808627466063394</v>
      </c>
      <c r="R981" s="42">
        <f t="shared" si="84"/>
        <v>4.7418432827078183</v>
      </c>
      <c r="S981" s="42">
        <f t="shared" si="85"/>
        <v>4.8198822105048604</v>
      </c>
    </row>
    <row r="982" spans="9:19">
      <c r="I982" s="23">
        <v>42487</v>
      </c>
      <c r="J982">
        <v>4.46</v>
      </c>
      <c r="K982">
        <v>4.5</v>
      </c>
      <c r="L982">
        <v>4.33</v>
      </c>
      <c r="M982">
        <v>4.47</v>
      </c>
      <c r="N982">
        <v>4.47</v>
      </c>
      <c r="O982">
        <v>3374800</v>
      </c>
      <c r="Q982" s="42">
        <f t="shared" si="83"/>
        <v>4.7808627466063394</v>
      </c>
      <c r="R982" s="42">
        <f t="shared" si="84"/>
        <v>4.7418432827078183</v>
      </c>
      <c r="S982" s="42">
        <f t="shared" si="85"/>
        <v>4.8198822105048604</v>
      </c>
    </row>
    <row r="983" spans="9:19">
      <c r="I983" s="23">
        <v>42488</v>
      </c>
      <c r="J983">
        <v>4.46</v>
      </c>
      <c r="K983">
        <v>4.51</v>
      </c>
      <c r="L983">
        <v>4.3600000000000003</v>
      </c>
      <c r="M983">
        <v>4.3899999999999997</v>
      </c>
      <c r="N983">
        <v>4.3899999999999997</v>
      </c>
      <c r="O983">
        <v>5125200</v>
      </c>
      <c r="Q983" s="42">
        <f t="shared" si="83"/>
        <v>4.7808627466063394</v>
      </c>
      <c r="R983" s="42">
        <f t="shared" si="84"/>
        <v>4.7418432827078183</v>
      </c>
      <c r="S983" s="42">
        <f t="shared" si="85"/>
        <v>4.8198822105048604</v>
      </c>
    </row>
    <row r="984" spans="9:19">
      <c r="I984" s="23">
        <v>42489</v>
      </c>
      <c r="J984">
        <v>4.3600000000000003</v>
      </c>
      <c r="K984">
        <v>4.47</v>
      </c>
      <c r="L984">
        <v>4.34</v>
      </c>
      <c r="M984">
        <v>4.47</v>
      </c>
      <c r="N984">
        <v>4.47</v>
      </c>
      <c r="O984">
        <v>3557300</v>
      </c>
      <c r="Q984" s="42">
        <f t="shared" si="83"/>
        <v>4.7808627466063394</v>
      </c>
      <c r="R984" s="42">
        <f t="shared" si="84"/>
        <v>4.7418432827078183</v>
      </c>
      <c r="S984" s="42">
        <f t="shared" si="85"/>
        <v>4.8198822105048604</v>
      </c>
    </row>
    <row r="985" spans="9:19">
      <c r="I985" s="23">
        <v>42493</v>
      </c>
      <c r="J985">
        <v>4.47</v>
      </c>
      <c r="K985">
        <v>4.4800000000000004</v>
      </c>
      <c r="L985">
        <v>4.3899999999999997</v>
      </c>
      <c r="M985">
        <v>4.4400000000000004</v>
      </c>
      <c r="N985">
        <v>4.4400000000000004</v>
      </c>
      <c r="O985">
        <v>2812600</v>
      </c>
      <c r="Q985" s="42">
        <f t="shared" si="83"/>
        <v>4.7808627466063394</v>
      </c>
      <c r="R985" s="42">
        <f t="shared" si="84"/>
        <v>4.7418432827078183</v>
      </c>
      <c r="S985" s="42">
        <f t="shared" si="85"/>
        <v>4.8198822105048604</v>
      </c>
    </row>
    <row r="986" spans="9:19">
      <c r="I986" s="23">
        <v>42494</v>
      </c>
      <c r="J986">
        <v>4.41</v>
      </c>
      <c r="K986">
        <v>4.54</v>
      </c>
      <c r="L986">
        <v>4.34</v>
      </c>
      <c r="M986">
        <v>4.54</v>
      </c>
      <c r="N986">
        <v>4.54</v>
      </c>
      <c r="O986">
        <v>3118600</v>
      </c>
      <c r="Q986" s="42">
        <f t="shared" si="83"/>
        <v>4.7808627466063394</v>
      </c>
      <c r="R986" s="42">
        <f t="shared" si="84"/>
        <v>4.7418432827078183</v>
      </c>
      <c r="S986" s="42">
        <f t="shared" si="85"/>
        <v>4.8198822105048604</v>
      </c>
    </row>
    <row r="987" spans="9:19">
      <c r="I987" s="23">
        <v>42495</v>
      </c>
      <c r="J987">
        <v>4.5199999999999996</v>
      </c>
      <c r="K987">
        <v>4.5199999999999996</v>
      </c>
      <c r="L987">
        <v>4.3600000000000003</v>
      </c>
      <c r="M987">
        <v>4.38</v>
      </c>
      <c r="N987">
        <v>4.38</v>
      </c>
      <c r="O987">
        <v>5051700</v>
      </c>
      <c r="Q987" s="42">
        <f t="shared" si="83"/>
        <v>4.7808627466063394</v>
      </c>
      <c r="R987" s="42">
        <f t="shared" si="84"/>
        <v>4.7418432827078183</v>
      </c>
      <c r="S987" s="42">
        <f t="shared" si="85"/>
        <v>4.8198822105048604</v>
      </c>
    </row>
    <row r="988" spans="9:19">
      <c r="I988" s="23">
        <v>42496</v>
      </c>
      <c r="J988">
        <v>4.38</v>
      </c>
      <c r="K988">
        <v>4.41</v>
      </c>
      <c r="L988">
        <v>4.3499999999999996</v>
      </c>
      <c r="M988">
        <v>4.3899999999999997</v>
      </c>
      <c r="N988">
        <v>4.3899999999999997</v>
      </c>
      <c r="O988">
        <v>3421200</v>
      </c>
      <c r="Q988" s="42">
        <f t="shared" si="83"/>
        <v>4.7808627466063394</v>
      </c>
      <c r="R988" s="42">
        <f t="shared" si="84"/>
        <v>4.7418432827078183</v>
      </c>
      <c r="S988" s="42">
        <f t="shared" si="85"/>
        <v>4.8198822105048604</v>
      </c>
    </row>
    <row r="989" spans="9:19">
      <c r="I989" s="23">
        <v>42499</v>
      </c>
      <c r="J989">
        <v>4.3899999999999997</v>
      </c>
      <c r="K989">
        <v>4.42</v>
      </c>
      <c r="L989">
        <v>4.3</v>
      </c>
      <c r="M989">
        <v>4.3</v>
      </c>
      <c r="N989">
        <v>4.3</v>
      </c>
      <c r="O989">
        <v>1757300</v>
      </c>
      <c r="Q989" s="42">
        <f t="shared" si="83"/>
        <v>4.7808627466063394</v>
      </c>
      <c r="R989" s="42">
        <f t="shared" si="84"/>
        <v>4.7418432827078183</v>
      </c>
      <c r="S989" s="42">
        <f t="shared" si="85"/>
        <v>4.8198822105048604</v>
      </c>
    </row>
    <row r="990" spans="9:19">
      <c r="I990" s="23">
        <v>42500</v>
      </c>
      <c r="J990">
        <v>4.3</v>
      </c>
      <c r="K990">
        <v>4.34</v>
      </c>
      <c r="L990">
        <v>4.2699999999999996</v>
      </c>
      <c r="M990">
        <v>4.34</v>
      </c>
      <c r="N990">
        <v>4.34</v>
      </c>
      <c r="O990">
        <v>3307400</v>
      </c>
      <c r="Q990" s="42">
        <f t="shared" si="83"/>
        <v>4.7808627466063394</v>
      </c>
      <c r="R990" s="42">
        <f t="shared" si="84"/>
        <v>4.7418432827078183</v>
      </c>
      <c r="S990" s="42">
        <f t="shared" si="85"/>
        <v>4.8198822105048604</v>
      </c>
    </row>
    <row r="991" spans="9:19">
      <c r="I991" s="23">
        <v>42501</v>
      </c>
      <c r="J991">
        <v>4.32</v>
      </c>
      <c r="K991">
        <v>4.34</v>
      </c>
      <c r="L991">
        <v>4.3</v>
      </c>
      <c r="M991">
        <v>4.3099999999999996</v>
      </c>
      <c r="N991">
        <v>4.3099999999999996</v>
      </c>
      <c r="O991">
        <v>4061900</v>
      </c>
      <c r="Q991" s="42">
        <f t="shared" si="83"/>
        <v>4.7808627466063394</v>
      </c>
      <c r="R991" s="42">
        <f t="shared" si="84"/>
        <v>4.7418432827078183</v>
      </c>
      <c r="S991" s="42">
        <f t="shared" si="85"/>
        <v>4.8198822105048604</v>
      </c>
    </row>
    <row r="992" spans="9:19">
      <c r="I992" s="23">
        <v>42502</v>
      </c>
      <c r="J992">
        <v>4.3</v>
      </c>
      <c r="K992">
        <v>4.3899999999999997</v>
      </c>
      <c r="L992">
        <v>4.28</v>
      </c>
      <c r="M992">
        <v>4.37</v>
      </c>
      <c r="N992">
        <v>4.37</v>
      </c>
      <c r="O992">
        <v>2990900</v>
      </c>
      <c r="Q992" s="42">
        <f t="shared" si="83"/>
        <v>4.7808627466063394</v>
      </c>
      <c r="R992" s="42">
        <f t="shared" si="84"/>
        <v>4.7418432827078183</v>
      </c>
      <c r="S992" s="42">
        <f t="shared" si="85"/>
        <v>4.8198822105048604</v>
      </c>
    </row>
    <row r="993" spans="9:19">
      <c r="I993" s="23">
        <v>42503</v>
      </c>
      <c r="J993">
        <v>4.33</v>
      </c>
      <c r="K993">
        <v>4.3899999999999997</v>
      </c>
      <c r="L993">
        <v>4.32</v>
      </c>
      <c r="M993">
        <v>4.34</v>
      </c>
      <c r="N993">
        <v>4.34</v>
      </c>
      <c r="O993">
        <v>1711000</v>
      </c>
      <c r="Q993" s="42">
        <f t="shared" si="83"/>
        <v>4.7808627466063394</v>
      </c>
      <c r="R993" s="42">
        <f t="shared" si="84"/>
        <v>4.7418432827078183</v>
      </c>
      <c r="S993" s="42">
        <f t="shared" si="85"/>
        <v>4.8198822105048604</v>
      </c>
    </row>
    <row r="994" spans="9:19">
      <c r="I994" s="23">
        <v>42506</v>
      </c>
      <c r="J994">
        <v>4.32</v>
      </c>
      <c r="K994">
        <v>4.3499999999999996</v>
      </c>
      <c r="L994">
        <v>4.3</v>
      </c>
      <c r="M994">
        <v>4.3499999999999996</v>
      </c>
      <c r="N994">
        <v>4.3499999999999996</v>
      </c>
      <c r="O994">
        <v>2680300</v>
      </c>
      <c r="Q994" s="42">
        <f t="shared" si="83"/>
        <v>4.7808627466063394</v>
      </c>
      <c r="R994" s="42">
        <f t="shared" si="84"/>
        <v>4.7418432827078183</v>
      </c>
      <c r="S994" s="42">
        <f t="shared" si="85"/>
        <v>4.8198822105048604</v>
      </c>
    </row>
    <row r="995" spans="9:19">
      <c r="I995" s="23">
        <v>42507</v>
      </c>
      <c r="J995">
        <v>4.32</v>
      </c>
      <c r="K995">
        <v>4.38</v>
      </c>
      <c r="L995">
        <v>4.3099999999999996</v>
      </c>
      <c r="M995">
        <v>4.3600000000000003</v>
      </c>
      <c r="N995">
        <v>4.3600000000000003</v>
      </c>
      <c r="O995">
        <v>2319200</v>
      </c>
      <c r="Q995" s="42">
        <f t="shared" si="83"/>
        <v>4.7808627466063394</v>
      </c>
      <c r="R995" s="42">
        <f t="shared" si="84"/>
        <v>4.7418432827078183</v>
      </c>
      <c r="S995" s="42">
        <f t="shared" si="85"/>
        <v>4.8198822105048604</v>
      </c>
    </row>
    <row r="996" spans="9:19">
      <c r="I996" s="23">
        <v>42508</v>
      </c>
      <c r="J996">
        <v>4.3899999999999997</v>
      </c>
      <c r="K996">
        <v>4.3899999999999997</v>
      </c>
      <c r="L996">
        <v>4.3</v>
      </c>
      <c r="M996">
        <v>4.3</v>
      </c>
      <c r="N996">
        <v>4.3</v>
      </c>
      <c r="O996">
        <v>3586700</v>
      </c>
      <c r="Q996" s="42">
        <f t="shared" si="83"/>
        <v>4.7808627466063394</v>
      </c>
      <c r="R996" s="42">
        <f t="shared" si="84"/>
        <v>4.7418432827078183</v>
      </c>
      <c r="S996" s="42">
        <f t="shared" si="85"/>
        <v>4.8198822105048604</v>
      </c>
    </row>
    <row r="997" spans="9:19">
      <c r="I997" s="23">
        <v>42509</v>
      </c>
      <c r="J997">
        <v>4.3099999999999996</v>
      </c>
      <c r="K997">
        <v>4.33</v>
      </c>
      <c r="L997">
        <v>4.3</v>
      </c>
      <c r="M997">
        <v>4.3</v>
      </c>
      <c r="N997">
        <v>4.3</v>
      </c>
      <c r="O997">
        <v>1680700</v>
      </c>
      <c r="Q997" s="42">
        <f t="shared" si="83"/>
        <v>4.7808627466063394</v>
      </c>
      <c r="R997" s="42">
        <f t="shared" si="84"/>
        <v>4.7418432827078183</v>
      </c>
      <c r="S997" s="42">
        <f t="shared" si="85"/>
        <v>4.8198822105048604</v>
      </c>
    </row>
    <row r="998" spans="9:19">
      <c r="I998" s="23">
        <v>42510</v>
      </c>
      <c r="J998">
        <v>4.3099999999999996</v>
      </c>
      <c r="K998">
        <v>4.32</v>
      </c>
      <c r="L998">
        <v>4.26</v>
      </c>
      <c r="M998">
        <v>4.26</v>
      </c>
      <c r="N998">
        <v>4.26</v>
      </c>
      <c r="O998">
        <v>2063200</v>
      </c>
      <c r="Q998" s="42">
        <f t="shared" si="83"/>
        <v>4.7808627466063394</v>
      </c>
      <c r="R998" s="42">
        <f t="shared" si="84"/>
        <v>4.7418432827078183</v>
      </c>
      <c r="S998" s="42">
        <f t="shared" si="85"/>
        <v>4.8198822105048604</v>
      </c>
    </row>
    <row r="999" spans="9:19">
      <c r="I999" s="23">
        <v>42513</v>
      </c>
      <c r="J999">
        <v>4.2699999999999996</v>
      </c>
      <c r="K999">
        <v>4.33</v>
      </c>
      <c r="L999">
        <v>4.2300000000000004</v>
      </c>
      <c r="M999">
        <v>4.33</v>
      </c>
      <c r="N999">
        <v>4.33</v>
      </c>
      <c r="O999">
        <v>1945700</v>
      </c>
      <c r="Q999" s="42">
        <f t="shared" si="83"/>
        <v>4.7808627466063394</v>
      </c>
      <c r="R999" s="42">
        <f t="shared" si="84"/>
        <v>4.7418432827078183</v>
      </c>
      <c r="S999" s="42">
        <f t="shared" si="85"/>
        <v>4.8198822105048604</v>
      </c>
    </row>
    <row r="1000" spans="9:19">
      <c r="I1000" s="23">
        <v>42514</v>
      </c>
      <c r="J1000">
        <v>4.29</v>
      </c>
      <c r="K1000">
        <v>4.3</v>
      </c>
      <c r="L1000">
        <v>4.25</v>
      </c>
      <c r="M1000">
        <v>4.25</v>
      </c>
      <c r="N1000">
        <v>4.25</v>
      </c>
      <c r="O1000">
        <v>2794600</v>
      </c>
      <c r="Q1000" s="42">
        <f t="shared" si="83"/>
        <v>4.7808627466063394</v>
      </c>
      <c r="R1000" s="42">
        <f t="shared" si="84"/>
        <v>4.7418432827078183</v>
      </c>
      <c r="S1000" s="42">
        <f t="shared" si="85"/>
        <v>4.8198822105048604</v>
      </c>
    </row>
    <row r="1001" spans="9:19">
      <c r="I1001" s="23">
        <v>42515</v>
      </c>
      <c r="J1001">
        <v>4.25</v>
      </c>
      <c r="K1001">
        <v>4.34</v>
      </c>
      <c r="L1001">
        <v>4.2300000000000004</v>
      </c>
      <c r="M1001">
        <v>4.34</v>
      </c>
      <c r="N1001">
        <v>4.34</v>
      </c>
      <c r="O1001">
        <v>3888700</v>
      </c>
      <c r="Q1001" s="42">
        <f t="shared" si="83"/>
        <v>4.7808627466063394</v>
      </c>
      <c r="R1001" s="42">
        <f t="shared" si="84"/>
        <v>4.7418432827078183</v>
      </c>
      <c r="S1001" s="42">
        <f t="shared" si="85"/>
        <v>4.8198822105048604</v>
      </c>
    </row>
    <row r="1002" spans="9:19">
      <c r="I1002" s="23">
        <v>42516</v>
      </c>
      <c r="J1002">
        <v>4.33</v>
      </c>
      <c r="K1002">
        <v>4.42</v>
      </c>
      <c r="L1002">
        <v>4.32</v>
      </c>
      <c r="M1002">
        <v>4.42</v>
      </c>
      <c r="N1002">
        <v>4.42</v>
      </c>
      <c r="O1002">
        <v>2762900</v>
      </c>
      <c r="Q1002" s="42">
        <f t="shared" si="83"/>
        <v>4.7808627466063394</v>
      </c>
      <c r="R1002" s="42">
        <f t="shared" si="84"/>
        <v>4.7418432827078183</v>
      </c>
      <c r="S1002" s="42">
        <f t="shared" si="85"/>
        <v>4.8198822105048604</v>
      </c>
    </row>
    <row r="1003" spans="9:19">
      <c r="I1003" s="23">
        <v>42517</v>
      </c>
      <c r="J1003">
        <v>4.42</v>
      </c>
      <c r="K1003">
        <v>4.43</v>
      </c>
      <c r="L1003">
        <v>4.33</v>
      </c>
      <c r="M1003">
        <v>4.41</v>
      </c>
      <c r="N1003">
        <v>4.41</v>
      </c>
      <c r="O1003">
        <v>4385200</v>
      </c>
      <c r="Q1003" s="42">
        <f t="shared" si="83"/>
        <v>4.7808627466063394</v>
      </c>
      <c r="R1003" s="42">
        <f t="shared" si="84"/>
        <v>4.7418432827078183</v>
      </c>
      <c r="S1003" s="42">
        <f t="shared" si="85"/>
        <v>4.8198822105048604</v>
      </c>
    </row>
    <row r="1004" spans="9:19">
      <c r="I1004" s="23">
        <v>42520</v>
      </c>
      <c r="J1004">
        <v>4.41</v>
      </c>
      <c r="K1004">
        <v>4.41</v>
      </c>
      <c r="L1004">
        <v>4.3600000000000003</v>
      </c>
      <c r="M1004">
        <v>4.4000000000000004</v>
      </c>
      <c r="N1004">
        <v>4.4000000000000004</v>
      </c>
      <c r="O1004">
        <v>1450200</v>
      </c>
      <c r="Q1004" s="42">
        <f t="shared" si="83"/>
        <v>4.7808627466063394</v>
      </c>
      <c r="R1004" s="42">
        <f t="shared" si="84"/>
        <v>4.7418432827078183</v>
      </c>
      <c r="S1004" s="42">
        <f t="shared" si="85"/>
        <v>4.8198822105048604</v>
      </c>
    </row>
    <row r="1005" spans="9:19">
      <c r="I1005" s="23">
        <v>42521</v>
      </c>
      <c r="J1005">
        <v>4.4000000000000004</v>
      </c>
      <c r="K1005">
        <v>4.41</v>
      </c>
      <c r="L1005">
        <v>4.3499999999999996</v>
      </c>
      <c r="M1005">
        <v>4.41</v>
      </c>
      <c r="N1005">
        <v>4.41</v>
      </c>
      <c r="O1005">
        <v>7547400</v>
      </c>
      <c r="Q1005" s="42">
        <f t="shared" si="83"/>
        <v>4.7808627466063394</v>
      </c>
      <c r="R1005" s="42">
        <f t="shared" si="84"/>
        <v>4.7418432827078183</v>
      </c>
      <c r="S1005" s="42">
        <f t="shared" si="85"/>
        <v>4.8198822105048604</v>
      </c>
    </row>
    <row r="1006" spans="9:19">
      <c r="I1006" s="23">
        <v>42522</v>
      </c>
      <c r="J1006">
        <v>4.38</v>
      </c>
      <c r="K1006">
        <v>4.47</v>
      </c>
      <c r="L1006">
        <v>4.3600000000000003</v>
      </c>
      <c r="M1006">
        <v>4.45</v>
      </c>
      <c r="N1006">
        <v>4.45</v>
      </c>
      <c r="O1006">
        <v>3451700</v>
      </c>
      <c r="Q1006" s="42">
        <f t="shared" si="83"/>
        <v>4.7808627466063394</v>
      </c>
      <c r="R1006" s="42">
        <f t="shared" si="84"/>
        <v>4.7418432827078183</v>
      </c>
      <c r="S1006" s="42">
        <f t="shared" si="85"/>
        <v>4.8198822105048604</v>
      </c>
    </row>
    <row r="1007" spans="9:19">
      <c r="I1007" s="23">
        <v>42523</v>
      </c>
      <c r="J1007">
        <v>4.42</v>
      </c>
      <c r="K1007">
        <v>4.4800000000000004</v>
      </c>
      <c r="L1007">
        <v>4.41</v>
      </c>
      <c r="M1007">
        <v>4.43</v>
      </c>
      <c r="N1007">
        <v>4.43</v>
      </c>
      <c r="O1007">
        <v>2262300</v>
      </c>
      <c r="Q1007" s="42">
        <f t="shared" si="83"/>
        <v>4.7808627466063394</v>
      </c>
      <c r="R1007" s="42">
        <f t="shared" si="84"/>
        <v>4.7418432827078183</v>
      </c>
      <c r="S1007" s="42">
        <f t="shared" si="85"/>
        <v>4.8198822105048604</v>
      </c>
    </row>
    <row r="1008" spans="9:19">
      <c r="I1008" s="23">
        <v>42524</v>
      </c>
      <c r="J1008">
        <v>4.45</v>
      </c>
      <c r="K1008">
        <v>4.5</v>
      </c>
      <c r="L1008">
        <v>4.4400000000000004</v>
      </c>
      <c r="M1008">
        <v>4.4400000000000004</v>
      </c>
      <c r="N1008">
        <v>4.4400000000000004</v>
      </c>
      <c r="O1008">
        <v>1667400</v>
      </c>
      <c r="Q1008" s="42">
        <f t="shared" si="83"/>
        <v>4.7808627466063394</v>
      </c>
      <c r="R1008" s="42">
        <f t="shared" si="84"/>
        <v>4.7418432827078183</v>
      </c>
      <c r="S1008" s="42">
        <f t="shared" si="85"/>
        <v>4.8198822105048604</v>
      </c>
    </row>
    <row r="1009" spans="9:19">
      <c r="I1009" s="23">
        <v>42527</v>
      </c>
      <c r="J1009">
        <v>4.4400000000000004</v>
      </c>
      <c r="K1009">
        <v>4.54</v>
      </c>
      <c r="L1009">
        <v>4.4400000000000004</v>
      </c>
      <c r="M1009">
        <v>4.53</v>
      </c>
      <c r="N1009">
        <v>4.53</v>
      </c>
      <c r="O1009">
        <v>3449600</v>
      </c>
      <c r="Q1009" s="42">
        <f t="shared" si="83"/>
        <v>4.7808627466063394</v>
      </c>
      <c r="R1009" s="42">
        <f t="shared" si="84"/>
        <v>4.7418432827078183</v>
      </c>
      <c r="S1009" s="42">
        <f t="shared" si="85"/>
        <v>4.8198822105048604</v>
      </c>
    </row>
    <row r="1010" spans="9:19">
      <c r="I1010" s="23">
        <v>42528</v>
      </c>
      <c r="J1010">
        <v>4.5199999999999996</v>
      </c>
      <c r="K1010">
        <v>4.5599999999999996</v>
      </c>
      <c r="L1010">
        <v>4.43</v>
      </c>
      <c r="M1010">
        <v>4.53</v>
      </c>
      <c r="N1010">
        <v>4.53</v>
      </c>
      <c r="O1010">
        <v>5136100</v>
      </c>
      <c r="Q1010" s="42">
        <f t="shared" si="83"/>
        <v>4.7808627466063394</v>
      </c>
      <c r="R1010" s="42">
        <f t="shared" si="84"/>
        <v>4.7418432827078183</v>
      </c>
      <c r="S1010" s="42">
        <f t="shared" si="85"/>
        <v>4.8198822105048604</v>
      </c>
    </row>
    <row r="1011" spans="9:19">
      <c r="I1011" s="23">
        <v>42529</v>
      </c>
      <c r="J1011">
        <v>4.53</v>
      </c>
      <c r="K1011">
        <v>4.53</v>
      </c>
      <c r="L1011">
        <v>4.4800000000000004</v>
      </c>
      <c r="M1011">
        <v>4.53</v>
      </c>
      <c r="N1011">
        <v>4.53</v>
      </c>
      <c r="O1011">
        <v>2468700</v>
      </c>
      <c r="Q1011" s="42">
        <f t="shared" si="83"/>
        <v>4.7808627466063394</v>
      </c>
      <c r="R1011" s="42">
        <f t="shared" si="84"/>
        <v>4.7418432827078183</v>
      </c>
      <c r="S1011" s="42">
        <f t="shared" si="85"/>
        <v>4.8198822105048604</v>
      </c>
    </row>
    <row r="1012" spans="9:19">
      <c r="I1012" s="23">
        <v>42530</v>
      </c>
      <c r="J1012">
        <v>4.5</v>
      </c>
      <c r="K1012">
        <v>4.55</v>
      </c>
      <c r="L1012">
        <v>4.46</v>
      </c>
      <c r="M1012">
        <v>4.4800000000000004</v>
      </c>
      <c r="N1012">
        <v>4.4800000000000004</v>
      </c>
      <c r="O1012">
        <v>2986300</v>
      </c>
      <c r="Q1012" s="42">
        <f t="shared" si="83"/>
        <v>4.7808627466063394</v>
      </c>
      <c r="R1012" s="42">
        <f t="shared" si="84"/>
        <v>4.7418432827078183</v>
      </c>
      <c r="S1012" s="42">
        <f t="shared" si="85"/>
        <v>4.8198822105048604</v>
      </c>
    </row>
    <row r="1013" spans="9:19">
      <c r="I1013" s="23">
        <v>42531</v>
      </c>
      <c r="J1013">
        <v>4.4800000000000004</v>
      </c>
      <c r="K1013">
        <v>4.53</v>
      </c>
      <c r="L1013">
        <v>4.41</v>
      </c>
      <c r="M1013">
        <v>4.45</v>
      </c>
      <c r="N1013">
        <v>4.45</v>
      </c>
      <c r="O1013">
        <v>1161100</v>
      </c>
      <c r="Q1013" s="42">
        <f t="shared" si="83"/>
        <v>4.7808627466063394</v>
      </c>
      <c r="R1013" s="42">
        <f t="shared" si="84"/>
        <v>4.7418432827078183</v>
      </c>
      <c r="S1013" s="42">
        <f t="shared" si="85"/>
        <v>4.8198822105048604</v>
      </c>
    </row>
    <row r="1014" spans="9:19">
      <c r="I1014" s="23">
        <v>42534</v>
      </c>
      <c r="J1014">
        <v>4.41</v>
      </c>
      <c r="K1014">
        <v>4.43</v>
      </c>
      <c r="L1014">
        <v>4.3499999999999996</v>
      </c>
      <c r="M1014">
        <v>4.38</v>
      </c>
      <c r="N1014">
        <v>4.38</v>
      </c>
      <c r="O1014">
        <v>1954500</v>
      </c>
      <c r="Q1014" s="42">
        <f t="shared" si="83"/>
        <v>4.7808627466063394</v>
      </c>
      <c r="R1014" s="42">
        <f t="shared" si="84"/>
        <v>4.7418432827078183</v>
      </c>
      <c r="S1014" s="42">
        <f t="shared" si="85"/>
        <v>4.8198822105048604</v>
      </c>
    </row>
    <row r="1015" spans="9:19">
      <c r="I1015" s="23">
        <v>42535</v>
      </c>
      <c r="J1015">
        <v>4.37</v>
      </c>
      <c r="K1015">
        <v>4.37</v>
      </c>
      <c r="L1015">
        <v>4.32</v>
      </c>
      <c r="M1015">
        <v>4.34</v>
      </c>
      <c r="N1015">
        <v>4.34</v>
      </c>
      <c r="O1015">
        <v>1110600</v>
      </c>
      <c r="Q1015" s="42">
        <f t="shared" si="83"/>
        <v>4.7808627466063394</v>
      </c>
      <c r="R1015" s="42">
        <f t="shared" si="84"/>
        <v>4.7418432827078183</v>
      </c>
      <c r="S1015" s="42">
        <f t="shared" si="85"/>
        <v>4.8198822105048604</v>
      </c>
    </row>
    <row r="1016" spans="9:19">
      <c r="I1016" s="23">
        <v>42536</v>
      </c>
      <c r="J1016">
        <v>4.32</v>
      </c>
      <c r="K1016">
        <v>4.34</v>
      </c>
      <c r="L1016">
        <v>4.3</v>
      </c>
      <c r="M1016">
        <v>4.3</v>
      </c>
      <c r="N1016">
        <v>4.3</v>
      </c>
      <c r="O1016">
        <v>2166100</v>
      </c>
      <c r="Q1016" s="42">
        <f t="shared" si="83"/>
        <v>4.7808627466063394</v>
      </c>
      <c r="R1016" s="42">
        <f t="shared" si="84"/>
        <v>4.7418432827078183</v>
      </c>
      <c r="S1016" s="42">
        <f t="shared" si="85"/>
        <v>4.8198822105048604</v>
      </c>
    </row>
    <row r="1017" spans="9:19">
      <c r="I1017" s="23">
        <v>42537</v>
      </c>
      <c r="J1017">
        <v>4.28</v>
      </c>
      <c r="K1017">
        <v>4.3099999999999996</v>
      </c>
      <c r="L1017">
        <v>4.2699999999999996</v>
      </c>
      <c r="M1017">
        <v>4.28</v>
      </c>
      <c r="N1017">
        <v>4.28</v>
      </c>
      <c r="O1017">
        <v>4515000</v>
      </c>
      <c r="Q1017" s="42">
        <f t="shared" si="83"/>
        <v>4.7808627466063394</v>
      </c>
      <c r="R1017" s="42">
        <f t="shared" si="84"/>
        <v>4.7418432827078183</v>
      </c>
      <c r="S1017" s="42">
        <f t="shared" si="85"/>
        <v>4.8198822105048604</v>
      </c>
    </row>
    <row r="1018" spans="9:19">
      <c r="I1018" s="23">
        <v>42538</v>
      </c>
      <c r="J1018">
        <v>4.2699999999999996</v>
      </c>
      <c r="K1018">
        <v>4.32</v>
      </c>
      <c r="L1018">
        <v>4.26</v>
      </c>
      <c r="M1018">
        <v>4.2699999999999996</v>
      </c>
      <c r="N1018">
        <v>4.2699999999999996</v>
      </c>
      <c r="O1018">
        <v>4162300</v>
      </c>
      <c r="Q1018" s="42">
        <f t="shared" si="83"/>
        <v>4.7808627466063394</v>
      </c>
      <c r="R1018" s="42">
        <f t="shared" si="84"/>
        <v>4.7418432827078183</v>
      </c>
      <c r="S1018" s="42">
        <f t="shared" si="85"/>
        <v>4.8198822105048604</v>
      </c>
    </row>
    <row r="1019" spans="9:19">
      <c r="I1019" s="23">
        <v>42541</v>
      </c>
      <c r="J1019">
        <v>4.29</v>
      </c>
      <c r="K1019">
        <v>4.3600000000000003</v>
      </c>
      <c r="L1019">
        <v>4.29</v>
      </c>
      <c r="M1019">
        <v>4.34</v>
      </c>
      <c r="N1019">
        <v>4.34</v>
      </c>
      <c r="O1019">
        <v>1301500</v>
      </c>
      <c r="Q1019" s="42">
        <f t="shared" si="83"/>
        <v>4.7808627466063394</v>
      </c>
      <c r="R1019" s="42">
        <f t="shared" si="84"/>
        <v>4.7418432827078183</v>
      </c>
      <c r="S1019" s="42">
        <f t="shared" si="85"/>
        <v>4.8198822105048604</v>
      </c>
    </row>
    <row r="1020" spans="9:19">
      <c r="I1020" s="23">
        <v>42542</v>
      </c>
      <c r="J1020">
        <v>4.37</v>
      </c>
      <c r="K1020">
        <v>4.3899999999999997</v>
      </c>
      <c r="L1020">
        <v>4.32</v>
      </c>
      <c r="M1020">
        <v>4.3899999999999997</v>
      </c>
      <c r="N1020">
        <v>4.3899999999999997</v>
      </c>
      <c r="O1020">
        <v>1606600</v>
      </c>
      <c r="Q1020" s="42">
        <f t="shared" si="83"/>
        <v>4.7808627466063394</v>
      </c>
      <c r="R1020" s="42">
        <f t="shared" si="84"/>
        <v>4.7418432827078183</v>
      </c>
      <c r="S1020" s="42">
        <f t="shared" si="85"/>
        <v>4.8198822105048604</v>
      </c>
    </row>
    <row r="1021" spans="9:19">
      <c r="I1021" s="23">
        <v>42544</v>
      </c>
      <c r="J1021">
        <v>4.3899999999999997</v>
      </c>
      <c r="K1021">
        <v>4.54</v>
      </c>
      <c r="L1021">
        <v>4.3499999999999996</v>
      </c>
      <c r="M1021">
        <v>4.5</v>
      </c>
      <c r="N1021">
        <v>4.5</v>
      </c>
      <c r="O1021">
        <v>5299400</v>
      </c>
      <c r="Q1021" s="42">
        <f t="shared" si="83"/>
        <v>4.7808627466063394</v>
      </c>
      <c r="R1021" s="42">
        <f t="shared" si="84"/>
        <v>4.7418432827078183</v>
      </c>
      <c r="S1021" s="42">
        <f t="shared" si="85"/>
        <v>4.8198822105048604</v>
      </c>
    </row>
    <row r="1022" spans="9:19">
      <c r="I1022" s="23">
        <v>42545</v>
      </c>
      <c r="J1022">
        <v>4.5</v>
      </c>
      <c r="K1022">
        <v>4.5</v>
      </c>
      <c r="L1022">
        <v>4.29</v>
      </c>
      <c r="M1022">
        <v>4.3499999999999996</v>
      </c>
      <c r="N1022">
        <v>4.3499999999999996</v>
      </c>
      <c r="O1022">
        <v>3144500</v>
      </c>
      <c r="Q1022" s="42">
        <f t="shared" si="83"/>
        <v>4.7808627466063394</v>
      </c>
      <c r="R1022" s="42">
        <f t="shared" si="84"/>
        <v>4.7418432827078183</v>
      </c>
      <c r="S1022" s="42">
        <f t="shared" si="85"/>
        <v>4.8198822105048604</v>
      </c>
    </row>
    <row r="1023" spans="9:19">
      <c r="I1023" s="23">
        <v>42548</v>
      </c>
      <c r="J1023">
        <v>4.3099999999999996</v>
      </c>
      <c r="K1023">
        <v>4.38</v>
      </c>
      <c r="L1023">
        <v>4.29</v>
      </c>
      <c r="M1023">
        <v>4.3499999999999996</v>
      </c>
      <c r="N1023">
        <v>4.3499999999999996</v>
      </c>
      <c r="O1023">
        <v>1754900</v>
      </c>
      <c r="Q1023" s="42">
        <f t="shared" si="83"/>
        <v>4.7808627466063394</v>
      </c>
      <c r="R1023" s="42">
        <f t="shared" si="84"/>
        <v>4.7418432827078183</v>
      </c>
      <c r="S1023" s="42">
        <f t="shared" si="85"/>
        <v>4.8198822105048604</v>
      </c>
    </row>
    <row r="1024" spans="9:19">
      <c r="I1024" s="23">
        <v>42549</v>
      </c>
      <c r="J1024" t="s">
        <v>137</v>
      </c>
      <c r="K1024" t="s">
        <v>137</v>
      </c>
      <c r="L1024" t="s">
        <v>137</v>
      </c>
      <c r="M1024" t="s">
        <v>137</v>
      </c>
      <c r="N1024">
        <f t="shared" ref="N1024:N1025" si="86">N1023</f>
        <v>4.3499999999999996</v>
      </c>
      <c r="O1024" t="s">
        <v>137</v>
      </c>
      <c r="Q1024" s="42">
        <f t="shared" si="83"/>
        <v>4.7808627466063394</v>
      </c>
      <c r="R1024" s="42">
        <f t="shared" si="84"/>
        <v>4.7418432827078183</v>
      </c>
      <c r="S1024" s="42">
        <f t="shared" si="85"/>
        <v>4.8198822105048604</v>
      </c>
    </row>
    <row r="1025" spans="9:19">
      <c r="I1025" s="23">
        <v>42550</v>
      </c>
      <c r="J1025" t="s">
        <v>137</v>
      </c>
      <c r="K1025" t="s">
        <v>137</v>
      </c>
      <c r="L1025" t="s">
        <v>137</v>
      </c>
      <c r="M1025" t="s">
        <v>137</v>
      </c>
      <c r="N1025">
        <f t="shared" si="86"/>
        <v>4.3499999999999996</v>
      </c>
      <c r="O1025" t="s">
        <v>137</v>
      </c>
      <c r="Q1025" s="42">
        <f t="shared" si="83"/>
        <v>4.7808627466063394</v>
      </c>
      <c r="R1025" s="42">
        <f t="shared" si="84"/>
        <v>4.7418432827078183</v>
      </c>
      <c r="S1025" s="42">
        <f t="shared" si="85"/>
        <v>4.8198822105048604</v>
      </c>
    </row>
    <row r="1026" spans="9:19">
      <c r="I1026" s="23">
        <v>42551</v>
      </c>
      <c r="J1026">
        <v>4.3899999999999997</v>
      </c>
      <c r="K1026">
        <v>4.45</v>
      </c>
      <c r="L1026">
        <v>4.3499999999999996</v>
      </c>
      <c r="M1026">
        <v>4.45</v>
      </c>
      <c r="N1026">
        <v>4.45</v>
      </c>
      <c r="O1026">
        <v>4683500</v>
      </c>
      <c r="Q1026" s="42">
        <f t="shared" si="83"/>
        <v>4.7808627466063394</v>
      </c>
      <c r="R1026" s="42">
        <f t="shared" si="84"/>
        <v>4.7418432827078183</v>
      </c>
      <c r="S1026" s="42">
        <f t="shared" si="85"/>
        <v>4.8198822105048604</v>
      </c>
    </row>
    <row r="1027" spans="9:19">
      <c r="I1027" s="23">
        <v>42552</v>
      </c>
      <c r="J1027">
        <v>4.45</v>
      </c>
      <c r="K1027">
        <v>4.45</v>
      </c>
      <c r="L1027">
        <v>4.3499999999999996</v>
      </c>
      <c r="M1027">
        <v>4.3499999999999996</v>
      </c>
      <c r="N1027">
        <v>4.3499999999999996</v>
      </c>
      <c r="O1027">
        <v>2186000</v>
      </c>
      <c r="Q1027" s="42">
        <f t="shared" si="83"/>
        <v>4.7808627466063394</v>
      </c>
      <c r="R1027" s="42">
        <f t="shared" si="84"/>
        <v>4.7418432827078183</v>
      </c>
      <c r="S1027" s="42">
        <f t="shared" si="85"/>
        <v>4.8198822105048604</v>
      </c>
    </row>
    <row r="1028" spans="9:19">
      <c r="I1028" s="23">
        <v>42555</v>
      </c>
      <c r="J1028">
        <v>4.34</v>
      </c>
      <c r="K1028">
        <v>4.4000000000000004</v>
      </c>
      <c r="L1028">
        <v>4.33</v>
      </c>
      <c r="M1028">
        <v>4.3899999999999997</v>
      </c>
      <c r="N1028">
        <v>4.3899999999999997</v>
      </c>
      <c r="O1028">
        <v>2631600</v>
      </c>
      <c r="Q1028" s="42">
        <f t="shared" si="83"/>
        <v>4.7808627466063394</v>
      </c>
      <c r="R1028" s="42">
        <f t="shared" si="84"/>
        <v>4.7418432827078183</v>
      </c>
      <c r="S1028" s="42">
        <f t="shared" si="85"/>
        <v>4.8198822105048604</v>
      </c>
    </row>
    <row r="1029" spans="9:19">
      <c r="I1029" s="23">
        <v>42556</v>
      </c>
      <c r="J1029">
        <v>4.3899999999999997</v>
      </c>
      <c r="K1029">
        <v>4.3899999999999997</v>
      </c>
      <c r="L1029">
        <v>4.3499999999999996</v>
      </c>
      <c r="M1029">
        <v>4.3899999999999997</v>
      </c>
      <c r="N1029">
        <v>4.3899999999999997</v>
      </c>
      <c r="O1029">
        <v>906700</v>
      </c>
      <c r="Q1029" s="42">
        <f t="shared" si="83"/>
        <v>4.7808627466063394</v>
      </c>
      <c r="R1029" s="42">
        <f t="shared" si="84"/>
        <v>4.7418432827078183</v>
      </c>
      <c r="S1029" s="42">
        <f t="shared" si="85"/>
        <v>4.8198822105048604</v>
      </c>
    </row>
    <row r="1030" spans="9:19">
      <c r="I1030" s="23">
        <v>42557</v>
      </c>
      <c r="J1030">
        <v>4.3899999999999997</v>
      </c>
      <c r="K1030">
        <v>4.3899999999999997</v>
      </c>
      <c r="L1030">
        <v>4.3899999999999997</v>
      </c>
      <c r="M1030">
        <v>4.3899999999999997</v>
      </c>
      <c r="N1030">
        <v>4.3899999999999997</v>
      </c>
      <c r="O1030">
        <v>0</v>
      </c>
      <c r="Q1030" s="42">
        <f t="shared" si="83"/>
        <v>4.7808627466063394</v>
      </c>
      <c r="R1030" s="42">
        <f t="shared" si="84"/>
        <v>4.7418432827078183</v>
      </c>
      <c r="S1030" s="42">
        <f t="shared" si="85"/>
        <v>4.8198822105048604</v>
      </c>
    </row>
    <row r="1031" spans="9:19">
      <c r="I1031" s="23">
        <v>42558</v>
      </c>
      <c r="J1031">
        <v>4.3899999999999997</v>
      </c>
      <c r="K1031">
        <v>4.3899999999999997</v>
      </c>
      <c r="L1031">
        <v>4.3899999999999997</v>
      </c>
      <c r="M1031">
        <v>4.3899999999999997</v>
      </c>
      <c r="N1031">
        <v>4.3899999999999997</v>
      </c>
      <c r="O1031">
        <v>0</v>
      </c>
      <c r="Q1031" s="42">
        <f t="shared" si="83"/>
        <v>4.7808627466063394</v>
      </c>
      <c r="R1031" s="42">
        <f t="shared" si="84"/>
        <v>4.7418432827078183</v>
      </c>
      <c r="S1031" s="42">
        <f t="shared" si="85"/>
        <v>4.8198822105048604</v>
      </c>
    </row>
    <row r="1032" spans="9:19">
      <c r="I1032" s="23">
        <v>42559</v>
      </c>
      <c r="J1032">
        <v>4.38</v>
      </c>
      <c r="K1032">
        <v>4.3899999999999997</v>
      </c>
      <c r="L1032">
        <v>4.26</v>
      </c>
      <c r="M1032">
        <v>4.29</v>
      </c>
      <c r="N1032">
        <v>4.29</v>
      </c>
      <c r="O1032">
        <v>6800700</v>
      </c>
      <c r="Q1032" s="42">
        <f t="shared" si="83"/>
        <v>4.7808627466063394</v>
      </c>
      <c r="R1032" s="42">
        <f t="shared" si="84"/>
        <v>4.7418432827078183</v>
      </c>
      <c r="S1032" s="42">
        <f t="shared" si="85"/>
        <v>4.8198822105048604</v>
      </c>
    </row>
    <row r="1033" spans="9:19">
      <c r="I1033" s="23">
        <v>42562</v>
      </c>
      <c r="J1033">
        <v>4.32</v>
      </c>
      <c r="K1033">
        <v>4.3499999999999996</v>
      </c>
      <c r="L1033">
        <v>4.25</v>
      </c>
      <c r="M1033">
        <v>4.28</v>
      </c>
      <c r="N1033">
        <v>4.28</v>
      </c>
      <c r="O1033">
        <v>7991300</v>
      </c>
      <c r="Q1033" s="42">
        <f t="shared" ref="Q1033:Q1096" si="87">Q1032</f>
        <v>4.7808627466063394</v>
      </c>
      <c r="R1033" s="42">
        <f t="shared" ref="R1033:R1096" si="88">R1032</f>
        <v>4.7418432827078183</v>
      </c>
      <c r="S1033" s="42">
        <f t="shared" ref="S1033:S1096" si="89">S1032</f>
        <v>4.8198822105048604</v>
      </c>
    </row>
    <row r="1034" spans="9:19">
      <c r="I1034" s="23">
        <v>42563</v>
      </c>
      <c r="J1034">
        <v>4.26</v>
      </c>
      <c r="K1034">
        <v>4.33</v>
      </c>
      <c r="L1034">
        <v>4.26</v>
      </c>
      <c r="M1034">
        <v>4.3</v>
      </c>
      <c r="N1034">
        <v>4.3</v>
      </c>
      <c r="O1034">
        <v>4567700</v>
      </c>
      <c r="Q1034" s="42">
        <f t="shared" si="87"/>
        <v>4.7808627466063394</v>
      </c>
      <c r="R1034" s="42">
        <f t="shared" si="88"/>
        <v>4.7418432827078183</v>
      </c>
      <c r="S1034" s="42">
        <f t="shared" si="89"/>
        <v>4.8198822105048604</v>
      </c>
    </row>
    <row r="1035" spans="9:19">
      <c r="I1035" s="23">
        <v>42564</v>
      </c>
      <c r="J1035">
        <v>4.3099999999999996</v>
      </c>
      <c r="K1035">
        <v>4.3899999999999997</v>
      </c>
      <c r="L1035">
        <v>4.3</v>
      </c>
      <c r="M1035">
        <v>4.3600000000000003</v>
      </c>
      <c r="N1035">
        <v>4.3600000000000003</v>
      </c>
      <c r="O1035">
        <v>3964300</v>
      </c>
      <c r="Q1035" s="42">
        <f t="shared" si="87"/>
        <v>4.7808627466063394</v>
      </c>
      <c r="R1035" s="42">
        <f t="shared" si="88"/>
        <v>4.7418432827078183</v>
      </c>
      <c r="S1035" s="42">
        <f t="shared" si="89"/>
        <v>4.8198822105048604</v>
      </c>
    </row>
    <row r="1036" spans="9:19">
      <c r="I1036" s="23">
        <v>42565</v>
      </c>
      <c r="J1036">
        <v>4.37</v>
      </c>
      <c r="K1036">
        <v>4.42</v>
      </c>
      <c r="L1036">
        <v>4.34</v>
      </c>
      <c r="M1036">
        <v>4.42</v>
      </c>
      <c r="N1036">
        <v>4.42</v>
      </c>
      <c r="O1036">
        <v>3690100</v>
      </c>
      <c r="Q1036" s="42">
        <f t="shared" si="87"/>
        <v>4.7808627466063394</v>
      </c>
      <c r="R1036" s="42">
        <f t="shared" si="88"/>
        <v>4.7418432827078183</v>
      </c>
      <c r="S1036" s="42">
        <f t="shared" si="89"/>
        <v>4.8198822105048604</v>
      </c>
    </row>
    <row r="1037" spans="9:19">
      <c r="I1037" s="23">
        <v>42566</v>
      </c>
      <c r="J1037">
        <v>4.42</v>
      </c>
      <c r="K1037">
        <v>4.49</v>
      </c>
      <c r="L1037">
        <v>4.3899999999999997</v>
      </c>
      <c r="M1037">
        <v>4.49</v>
      </c>
      <c r="N1037">
        <v>4.49</v>
      </c>
      <c r="O1037">
        <v>5135400</v>
      </c>
      <c r="Q1037" s="42">
        <f t="shared" si="87"/>
        <v>4.7808627466063394</v>
      </c>
      <c r="R1037" s="42">
        <f t="shared" si="88"/>
        <v>4.7418432827078183</v>
      </c>
      <c r="S1037" s="42">
        <f t="shared" si="89"/>
        <v>4.8198822105048604</v>
      </c>
    </row>
    <row r="1038" spans="9:19">
      <c r="I1038" s="23">
        <v>42569</v>
      </c>
      <c r="J1038">
        <v>4.43</v>
      </c>
      <c r="K1038">
        <v>4.49</v>
      </c>
      <c r="L1038">
        <v>4.41</v>
      </c>
      <c r="M1038">
        <v>4.49</v>
      </c>
      <c r="N1038">
        <v>4.49</v>
      </c>
      <c r="O1038">
        <v>4446200</v>
      </c>
      <c r="Q1038" s="42">
        <f t="shared" si="87"/>
        <v>4.7808627466063394</v>
      </c>
      <c r="R1038" s="42">
        <f t="shared" si="88"/>
        <v>4.7418432827078183</v>
      </c>
      <c r="S1038" s="42">
        <f t="shared" si="89"/>
        <v>4.8198822105048604</v>
      </c>
    </row>
    <row r="1039" spans="9:19">
      <c r="I1039" s="23">
        <v>42570</v>
      </c>
      <c r="J1039">
        <v>4.47</v>
      </c>
      <c r="K1039">
        <v>4.5199999999999996</v>
      </c>
      <c r="L1039">
        <v>4.45</v>
      </c>
      <c r="M1039">
        <v>4.5</v>
      </c>
      <c r="N1039">
        <v>4.5</v>
      </c>
      <c r="O1039">
        <v>5927100</v>
      </c>
      <c r="Q1039" s="42">
        <f t="shared" si="87"/>
        <v>4.7808627466063394</v>
      </c>
      <c r="R1039" s="42">
        <f t="shared" si="88"/>
        <v>4.7418432827078183</v>
      </c>
      <c r="S1039" s="42">
        <f t="shared" si="89"/>
        <v>4.8198822105048604</v>
      </c>
    </row>
    <row r="1040" spans="9:19">
      <c r="I1040" s="23">
        <v>42571</v>
      </c>
      <c r="J1040">
        <v>4.5</v>
      </c>
      <c r="K1040">
        <v>4.5</v>
      </c>
      <c r="L1040">
        <v>4.43</v>
      </c>
      <c r="M1040">
        <v>4.4800000000000004</v>
      </c>
      <c r="N1040">
        <v>4.4800000000000004</v>
      </c>
      <c r="O1040">
        <v>1545800</v>
      </c>
      <c r="Q1040" s="42">
        <f t="shared" si="87"/>
        <v>4.7808627466063394</v>
      </c>
      <c r="R1040" s="42">
        <f t="shared" si="88"/>
        <v>4.7418432827078183</v>
      </c>
      <c r="S1040" s="42">
        <f t="shared" si="89"/>
        <v>4.8198822105048604</v>
      </c>
    </row>
    <row r="1041" spans="9:19">
      <c r="I1041" s="23">
        <v>42572</v>
      </c>
      <c r="J1041">
        <v>4.45</v>
      </c>
      <c r="K1041">
        <v>4.4800000000000004</v>
      </c>
      <c r="L1041">
        <v>4.43</v>
      </c>
      <c r="M1041">
        <v>4.46</v>
      </c>
      <c r="N1041">
        <v>4.46</v>
      </c>
      <c r="O1041">
        <v>3008300</v>
      </c>
      <c r="Q1041" s="42">
        <f t="shared" si="87"/>
        <v>4.7808627466063394</v>
      </c>
      <c r="R1041" s="42">
        <f t="shared" si="88"/>
        <v>4.7418432827078183</v>
      </c>
      <c r="S1041" s="42">
        <f t="shared" si="89"/>
        <v>4.8198822105048604</v>
      </c>
    </row>
    <row r="1042" spans="9:19">
      <c r="I1042" s="23">
        <v>42573</v>
      </c>
      <c r="J1042">
        <v>4.46</v>
      </c>
      <c r="K1042">
        <v>4.46</v>
      </c>
      <c r="L1042">
        <v>4.38</v>
      </c>
      <c r="M1042">
        <v>4.4000000000000004</v>
      </c>
      <c r="N1042">
        <v>4.4000000000000004</v>
      </c>
      <c r="O1042">
        <v>4010400</v>
      </c>
      <c r="Q1042" s="42">
        <f t="shared" si="87"/>
        <v>4.7808627466063394</v>
      </c>
      <c r="R1042" s="42">
        <f t="shared" si="88"/>
        <v>4.7418432827078183</v>
      </c>
      <c r="S1042" s="42">
        <f t="shared" si="89"/>
        <v>4.8198822105048604</v>
      </c>
    </row>
    <row r="1043" spans="9:19">
      <c r="I1043" s="23">
        <v>42576</v>
      </c>
      <c r="J1043">
        <v>4.43</v>
      </c>
      <c r="K1043">
        <v>4.51</v>
      </c>
      <c r="L1043">
        <v>4.41</v>
      </c>
      <c r="M1043">
        <v>4.51</v>
      </c>
      <c r="N1043">
        <v>4.51</v>
      </c>
      <c r="O1043">
        <v>4384700</v>
      </c>
      <c r="Q1043" s="42">
        <f t="shared" si="87"/>
        <v>4.7808627466063394</v>
      </c>
      <c r="R1043" s="42">
        <f t="shared" si="88"/>
        <v>4.7418432827078183</v>
      </c>
      <c r="S1043" s="42">
        <f t="shared" si="89"/>
        <v>4.8198822105048604</v>
      </c>
    </row>
    <row r="1044" spans="9:19">
      <c r="I1044" s="23">
        <v>42577</v>
      </c>
      <c r="J1044">
        <v>4.45</v>
      </c>
      <c r="K1044">
        <v>4.49</v>
      </c>
      <c r="L1044">
        <v>4.42</v>
      </c>
      <c r="M1044">
        <v>4.42</v>
      </c>
      <c r="N1044">
        <v>4.42</v>
      </c>
      <c r="O1044">
        <v>3161100</v>
      </c>
      <c r="Q1044" s="42">
        <f t="shared" si="87"/>
        <v>4.7808627466063394</v>
      </c>
      <c r="R1044" s="42">
        <f t="shared" si="88"/>
        <v>4.7418432827078183</v>
      </c>
      <c r="S1044" s="42">
        <f t="shared" si="89"/>
        <v>4.8198822105048604</v>
      </c>
    </row>
    <row r="1045" spans="9:19">
      <c r="I1045" s="23">
        <v>42578</v>
      </c>
      <c r="J1045">
        <v>4.4400000000000004</v>
      </c>
      <c r="K1045">
        <v>4.4800000000000004</v>
      </c>
      <c r="L1045">
        <v>4.42</v>
      </c>
      <c r="M1045">
        <v>4.43</v>
      </c>
      <c r="N1045">
        <v>4.43</v>
      </c>
      <c r="O1045">
        <v>2717600</v>
      </c>
      <c r="Q1045" s="42">
        <f t="shared" si="87"/>
        <v>4.7808627466063394</v>
      </c>
      <c r="R1045" s="42">
        <f t="shared" si="88"/>
        <v>4.7418432827078183</v>
      </c>
      <c r="S1045" s="42">
        <f t="shared" si="89"/>
        <v>4.8198822105048604</v>
      </c>
    </row>
    <row r="1046" spans="9:19">
      <c r="I1046" s="23">
        <v>42579</v>
      </c>
      <c r="J1046">
        <v>4.43</v>
      </c>
      <c r="K1046">
        <v>4.45</v>
      </c>
      <c r="L1046">
        <v>4.34</v>
      </c>
      <c r="M1046">
        <v>4.4000000000000004</v>
      </c>
      <c r="N1046">
        <v>4.4000000000000004</v>
      </c>
      <c r="O1046">
        <v>4352200</v>
      </c>
      <c r="Q1046" s="42">
        <f t="shared" si="87"/>
        <v>4.7808627466063394</v>
      </c>
      <c r="R1046" s="42">
        <f t="shared" si="88"/>
        <v>4.7418432827078183</v>
      </c>
      <c r="S1046" s="42">
        <f t="shared" si="89"/>
        <v>4.8198822105048604</v>
      </c>
    </row>
    <row r="1047" spans="9:19">
      <c r="I1047" s="23">
        <v>42580</v>
      </c>
      <c r="J1047">
        <v>4.41</v>
      </c>
      <c r="K1047">
        <v>4.41</v>
      </c>
      <c r="L1047">
        <v>4.28</v>
      </c>
      <c r="M1047">
        <v>4.3099999999999996</v>
      </c>
      <c r="N1047">
        <v>4.3099999999999996</v>
      </c>
      <c r="O1047">
        <v>6527800</v>
      </c>
      <c r="Q1047" s="42">
        <f t="shared" si="87"/>
        <v>4.7808627466063394</v>
      </c>
      <c r="R1047" s="42">
        <f t="shared" si="88"/>
        <v>4.7418432827078183</v>
      </c>
      <c r="S1047" s="42">
        <f t="shared" si="89"/>
        <v>4.8198822105048604</v>
      </c>
    </row>
    <row r="1048" spans="9:19">
      <c r="I1048" s="23">
        <v>42583</v>
      </c>
      <c r="J1048">
        <v>4.32</v>
      </c>
      <c r="K1048">
        <v>4.4000000000000004</v>
      </c>
      <c r="L1048">
        <v>4.3099999999999996</v>
      </c>
      <c r="M1048">
        <v>4.4000000000000004</v>
      </c>
      <c r="N1048">
        <v>4.4000000000000004</v>
      </c>
      <c r="O1048">
        <v>4097100</v>
      </c>
      <c r="Q1048" s="42">
        <f t="shared" si="87"/>
        <v>4.7808627466063394</v>
      </c>
      <c r="R1048" s="42">
        <f t="shared" si="88"/>
        <v>4.7418432827078183</v>
      </c>
      <c r="S1048" s="42">
        <f t="shared" si="89"/>
        <v>4.8198822105048604</v>
      </c>
    </row>
    <row r="1049" spans="9:19">
      <c r="I1049" s="23">
        <v>42584</v>
      </c>
      <c r="J1049">
        <v>4.37</v>
      </c>
      <c r="K1049">
        <v>4.4000000000000004</v>
      </c>
      <c r="L1049">
        <v>4.33</v>
      </c>
      <c r="M1049">
        <v>4.4000000000000004</v>
      </c>
      <c r="N1049">
        <v>4.4000000000000004</v>
      </c>
      <c r="O1049">
        <v>1699000</v>
      </c>
      <c r="Q1049" s="42">
        <f t="shared" si="87"/>
        <v>4.7808627466063394</v>
      </c>
      <c r="R1049" s="42">
        <f t="shared" si="88"/>
        <v>4.7418432827078183</v>
      </c>
      <c r="S1049" s="42">
        <f t="shared" si="89"/>
        <v>4.8198822105048604</v>
      </c>
    </row>
    <row r="1050" spans="9:19">
      <c r="I1050" s="23">
        <v>42585</v>
      </c>
      <c r="J1050">
        <v>4.3899999999999997</v>
      </c>
      <c r="K1050">
        <v>4.4000000000000004</v>
      </c>
      <c r="L1050">
        <v>4.34</v>
      </c>
      <c r="M1050">
        <v>4.34</v>
      </c>
      <c r="N1050">
        <v>4.34</v>
      </c>
      <c r="O1050">
        <v>867100</v>
      </c>
      <c r="Q1050" s="42">
        <f t="shared" si="87"/>
        <v>4.7808627466063394</v>
      </c>
      <c r="R1050" s="42">
        <f t="shared" si="88"/>
        <v>4.7418432827078183</v>
      </c>
      <c r="S1050" s="42">
        <f t="shared" si="89"/>
        <v>4.8198822105048604</v>
      </c>
    </row>
    <row r="1051" spans="9:19">
      <c r="I1051" s="23">
        <v>42586</v>
      </c>
      <c r="J1051">
        <v>4.37</v>
      </c>
      <c r="K1051">
        <v>4.3899999999999997</v>
      </c>
      <c r="L1051">
        <v>4.34</v>
      </c>
      <c r="M1051">
        <v>4.3899999999999997</v>
      </c>
      <c r="N1051">
        <v>4.3899999999999997</v>
      </c>
      <c r="O1051">
        <v>1374400</v>
      </c>
      <c r="Q1051" s="42">
        <f t="shared" si="87"/>
        <v>4.7808627466063394</v>
      </c>
      <c r="R1051" s="42">
        <f t="shared" si="88"/>
        <v>4.7418432827078183</v>
      </c>
      <c r="S1051" s="42">
        <f t="shared" si="89"/>
        <v>4.8198822105048604</v>
      </c>
    </row>
    <row r="1052" spans="9:19">
      <c r="I1052" s="23">
        <v>42587</v>
      </c>
      <c r="J1052">
        <v>4.3899999999999997</v>
      </c>
      <c r="K1052">
        <v>4.41</v>
      </c>
      <c r="L1052">
        <v>4.3600000000000003</v>
      </c>
      <c r="M1052">
        <v>4.3899999999999997</v>
      </c>
      <c r="N1052">
        <v>4.3899999999999997</v>
      </c>
      <c r="O1052">
        <v>2663400</v>
      </c>
      <c r="Q1052" s="42">
        <f t="shared" si="87"/>
        <v>4.7808627466063394</v>
      </c>
      <c r="R1052" s="42">
        <f t="shared" si="88"/>
        <v>4.7418432827078183</v>
      </c>
      <c r="S1052" s="42">
        <f t="shared" si="89"/>
        <v>4.8198822105048604</v>
      </c>
    </row>
    <row r="1053" spans="9:19">
      <c r="I1053" s="23">
        <v>42590</v>
      </c>
      <c r="J1053">
        <v>4.38</v>
      </c>
      <c r="K1053">
        <v>4.42</v>
      </c>
      <c r="L1053">
        <v>4.37</v>
      </c>
      <c r="M1053">
        <v>4.3899999999999997</v>
      </c>
      <c r="N1053">
        <v>4.3899999999999997</v>
      </c>
      <c r="O1053">
        <v>4225000</v>
      </c>
      <c r="Q1053" s="42">
        <f t="shared" si="87"/>
        <v>4.7808627466063394</v>
      </c>
      <c r="R1053" s="42">
        <f t="shared" si="88"/>
        <v>4.7418432827078183</v>
      </c>
      <c r="S1053" s="42">
        <f t="shared" si="89"/>
        <v>4.8198822105048604</v>
      </c>
    </row>
    <row r="1054" spans="9:19">
      <c r="I1054" s="23">
        <v>42591</v>
      </c>
      <c r="J1054">
        <v>4.3899999999999997</v>
      </c>
      <c r="K1054">
        <v>4.41</v>
      </c>
      <c r="L1054">
        <v>4.38</v>
      </c>
      <c r="M1054">
        <v>4.4000000000000004</v>
      </c>
      <c r="N1054">
        <v>4.4000000000000004</v>
      </c>
      <c r="O1054">
        <v>1905500</v>
      </c>
      <c r="Q1054" s="42">
        <f t="shared" si="87"/>
        <v>4.7808627466063394</v>
      </c>
      <c r="R1054" s="42">
        <f t="shared" si="88"/>
        <v>4.7418432827078183</v>
      </c>
      <c r="S1054" s="42">
        <f t="shared" si="89"/>
        <v>4.8198822105048604</v>
      </c>
    </row>
    <row r="1055" spans="9:19">
      <c r="I1055" s="23">
        <v>42592</v>
      </c>
      <c r="J1055">
        <v>4.38</v>
      </c>
      <c r="K1055">
        <v>4.4000000000000004</v>
      </c>
      <c r="L1055">
        <v>4.3600000000000003</v>
      </c>
      <c r="M1055">
        <v>4.3600000000000003</v>
      </c>
      <c r="N1055">
        <v>4.3600000000000003</v>
      </c>
      <c r="O1055">
        <v>2431000</v>
      </c>
      <c r="Q1055" s="42">
        <f t="shared" si="87"/>
        <v>4.7808627466063394</v>
      </c>
      <c r="R1055" s="42">
        <f t="shared" si="88"/>
        <v>4.7418432827078183</v>
      </c>
      <c r="S1055" s="42">
        <f t="shared" si="89"/>
        <v>4.8198822105048604</v>
      </c>
    </row>
    <row r="1056" spans="9:19">
      <c r="I1056" s="23">
        <v>42593</v>
      </c>
      <c r="J1056">
        <v>4.3499999999999996</v>
      </c>
      <c r="K1056">
        <v>4.42</v>
      </c>
      <c r="L1056">
        <v>4.3499999999999996</v>
      </c>
      <c r="M1056">
        <v>4.3899999999999997</v>
      </c>
      <c r="N1056">
        <v>4.3899999999999997</v>
      </c>
      <c r="O1056">
        <v>3476700</v>
      </c>
      <c r="Q1056" s="42">
        <f t="shared" si="87"/>
        <v>4.7808627466063394</v>
      </c>
      <c r="R1056" s="42">
        <f t="shared" si="88"/>
        <v>4.7418432827078183</v>
      </c>
      <c r="S1056" s="42">
        <f t="shared" si="89"/>
        <v>4.8198822105048604</v>
      </c>
    </row>
    <row r="1057" spans="9:19">
      <c r="I1057" s="23">
        <v>42594</v>
      </c>
      <c r="J1057">
        <v>4.4000000000000004</v>
      </c>
      <c r="K1057">
        <v>4.42</v>
      </c>
      <c r="L1057">
        <v>4.38</v>
      </c>
      <c r="M1057">
        <v>4.3899999999999997</v>
      </c>
      <c r="N1057">
        <v>4.3899999999999997</v>
      </c>
      <c r="O1057">
        <v>8272700</v>
      </c>
      <c r="Q1057" s="42">
        <f t="shared" si="87"/>
        <v>4.7808627466063394</v>
      </c>
      <c r="R1057" s="42">
        <f t="shared" si="88"/>
        <v>4.7418432827078183</v>
      </c>
      <c r="S1057" s="42">
        <f t="shared" si="89"/>
        <v>4.8198822105048604</v>
      </c>
    </row>
    <row r="1058" spans="9:19">
      <c r="I1058" s="23">
        <v>42597</v>
      </c>
      <c r="J1058">
        <v>4.38</v>
      </c>
      <c r="K1058">
        <v>4.4000000000000004</v>
      </c>
      <c r="L1058">
        <v>4.37</v>
      </c>
      <c r="M1058">
        <v>4.4000000000000004</v>
      </c>
      <c r="N1058">
        <v>4.4000000000000004</v>
      </c>
      <c r="O1058">
        <v>1155300</v>
      </c>
      <c r="Q1058" s="42">
        <f t="shared" si="87"/>
        <v>4.7808627466063394</v>
      </c>
      <c r="R1058" s="42">
        <f t="shared" si="88"/>
        <v>4.7418432827078183</v>
      </c>
      <c r="S1058" s="42">
        <f t="shared" si="89"/>
        <v>4.8198822105048604</v>
      </c>
    </row>
    <row r="1059" spans="9:19">
      <c r="I1059" s="23">
        <v>42598</v>
      </c>
      <c r="J1059">
        <v>4.38</v>
      </c>
      <c r="K1059">
        <v>4.41</v>
      </c>
      <c r="L1059">
        <v>4.37</v>
      </c>
      <c r="M1059">
        <v>4.37</v>
      </c>
      <c r="N1059">
        <v>4.37</v>
      </c>
      <c r="O1059">
        <v>3851900</v>
      </c>
      <c r="Q1059" s="42">
        <f t="shared" si="87"/>
        <v>4.7808627466063394</v>
      </c>
      <c r="R1059" s="42">
        <f t="shared" si="88"/>
        <v>4.7418432827078183</v>
      </c>
      <c r="S1059" s="42">
        <f t="shared" si="89"/>
        <v>4.8198822105048604</v>
      </c>
    </row>
    <row r="1060" spans="9:19">
      <c r="I1060" s="23">
        <v>42599</v>
      </c>
      <c r="J1060">
        <v>4.38</v>
      </c>
      <c r="K1060">
        <v>4.4000000000000004</v>
      </c>
      <c r="L1060">
        <v>4.3600000000000003</v>
      </c>
      <c r="M1060">
        <v>4.3899999999999997</v>
      </c>
      <c r="N1060">
        <v>4.3899999999999997</v>
      </c>
      <c r="O1060">
        <v>2103100</v>
      </c>
      <c r="Q1060" s="42">
        <f t="shared" si="87"/>
        <v>4.7808627466063394</v>
      </c>
      <c r="R1060" s="42">
        <f t="shared" si="88"/>
        <v>4.7418432827078183</v>
      </c>
      <c r="S1060" s="42">
        <f t="shared" si="89"/>
        <v>4.8198822105048604</v>
      </c>
    </row>
    <row r="1061" spans="9:19">
      <c r="I1061" s="23">
        <v>42600</v>
      </c>
      <c r="J1061">
        <v>4.3899999999999997</v>
      </c>
      <c r="K1061">
        <v>4.4000000000000004</v>
      </c>
      <c r="L1061">
        <v>4.37</v>
      </c>
      <c r="M1061">
        <v>4.4000000000000004</v>
      </c>
      <c r="N1061">
        <v>4.4000000000000004</v>
      </c>
      <c r="O1061">
        <v>1447200</v>
      </c>
      <c r="Q1061" s="42">
        <f t="shared" si="87"/>
        <v>4.7808627466063394</v>
      </c>
      <c r="R1061" s="42">
        <f t="shared" si="88"/>
        <v>4.7418432827078183</v>
      </c>
      <c r="S1061" s="42">
        <f t="shared" si="89"/>
        <v>4.8198822105048604</v>
      </c>
    </row>
    <row r="1062" spans="9:19">
      <c r="I1062" s="23">
        <v>42601</v>
      </c>
      <c r="J1062">
        <v>4.38</v>
      </c>
      <c r="K1062">
        <v>4.38</v>
      </c>
      <c r="L1062">
        <v>4.3499999999999996</v>
      </c>
      <c r="M1062">
        <v>4.3600000000000003</v>
      </c>
      <c r="N1062">
        <v>4.3600000000000003</v>
      </c>
      <c r="O1062">
        <v>1579000</v>
      </c>
      <c r="Q1062" s="42">
        <f t="shared" si="87"/>
        <v>4.7808627466063394</v>
      </c>
      <c r="R1062" s="42">
        <f t="shared" si="88"/>
        <v>4.7418432827078183</v>
      </c>
      <c r="S1062" s="42">
        <f t="shared" si="89"/>
        <v>4.8198822105048604</v>
      </c>
    </row>
    <row r="1063" spans="9:19">
      <c r="I1063" s="23">
        <v>42604</v>
      </c>
      <c r="J1063">
        <v>4.3600000000000003</v>
      </c>
      <c r="K1063">
        <v>4.37</v>
      </c>
      <c r="L1063">
        <v>4.34</v>
      </c>
      <c r="M1063">
        <v>4.37</v>
      </c>
      <c r="N1063">
        <v>4.37</v>
      </c>
      <c r="O1063">
        <v>1731400</v>
      </c>
      <c r="Q1063" s="42">
        <f t="shared" si="87"/>
        <v>4.7808627466063394</v>
      </c>
      <c r="R1063" s="42">
        <f t="shared" si="88"/>
        <v>4.7418432827078183</v>
      </c>
      <c r="S1063" s="42">
        <f t="shared" si="89"/>
        <v>4.8198822105048604</v>
      </c>
    </row>
    <row r="1064" spans="9:19">
      <c r="I1064" s="23">
        <v>42605</v>
      </c>
      <c r="J1064">
        <v>4.3499999999999996</v>
      </c>
      <c r="K1064">
        <v>4.37</v>
      </c>
      <c r="L1064">
        <v>4.28</v>
      </c>
      <c r="M1064">
        <v>4.28</v>
      </c>
      <c r="N1064">
        <v>4.28</v>
      </c>
      <c r="O1064">
        <v>2256700</v>
      </c>
      <c r="Q1064" s="42">
        <f t="shared" si="87"/>
        <v>4.7808627466063394</v>
      </c>
      <c r="R1064" s="42">
        <f t="shared" si="88"/>
        <v>4.7418432827078183</v>
      </c>
      <c r="S1064" s="42">
        <f t="shared" si="89"/>
        <v>4.8198822105048604</v>
      </c>
    </row>
    <row r="1065" spans="9:19">
      <c r="I1065" s="23">
        <v>42606</v>
      </c>
      <c r="J1065">
        <v>4.3</v>
      </c>
      <c r="K1065">
        <v>4.3</v>
      </c>
      <c r="L1065">
        <v>4.28</v>
      </c>
      <c r="M1065">
        <v>4.28</v>
      </c>
      <c r="N1065">
        <v>4.28</v>
      </c>
      <c r="O1065">
        <v>3119600</v>
      </c>
      <c r="Q1065" s="42">
        <f t="shared" si="87"/>
        <v>4.7808627466063394</v>
      </c>
      <c r="R1065" s="42">
        <f t="shared" si="88"/>
        <v>4.7418432827078183</v>
      </c>
      <c r="S1065" s="42">
        <f t="shared" si="89"/>
        <v>4.8198822105048604</v>
      </c>
    </row>
    <row r="1066" spans="9:19">
      <c r="I1066" s="23">
        <v>42607</v>
      </c>
      <c r="J1066">
        <v>4.3</v>
      </c>
      <c r="K1066">
        <v>4.33</v>
      </c>
      <c r="L1066">
        <v>4.28</v>
      </c>
      <c r="M1066">
        <v>4.3</v>
      </c>
      <c r="N1066">
        <v>4.3</v>
      </c>
      <c r="O1066">
        <v>5361000</v>
      </c>
      <c r="Q1066" s="42">
        <f t="shared" si="87"/>
        <v>4.7808627466063394</v>
      </c>
      <c r="R1066" s="42">
        <f t="shared" si="88"/>
        <v>4.7418432827078183</v>
      </c>
      <c r="S1066" s="42">
        <f t="shared" si="89"/>
        <v>4.8198822105048604</v>
      </c>
    </row>
    <row r="1067" spans="9:19">
      <c r="I1067" s="23">
        <v>42608</v>
      </c>
      <c r="J1067">
        <v>4.3499999999999996</v>
      </c>
      <c r="K1067">
        <v>4.45</v>
      </c>
      <c r="L1067">
        <v>4.33</v>
      </c>
      <c r="M1067">
        <v>4.4000000000000004</v>
      </c>
      <c r="N1067">
        <v>4.4000000000000004</v>
      </c>
      <c r="O1067">
        <v>6688100</v>
      </c>
      <c r="Q1067" s="42">
        <f t="shared" si="87"/>
        <v>4.7808627466063394</v>
      </c>
      <c r="R1067" s="42">
        <f t="shared" si="88"/>
        <v>4.7418432827078183</v>
      </c>
      <c r="S1067" s="42">
        <f t="shared" si="89"/>
        <v>4.8198822105048604</v>
      </c>
    </row>
    <row r="1068" spans="9:19">
      <c r="I1068" s="23">
        <v>42611</v>
      </c>
      <c r="J1068">
        <v>4.37</v>
      </c>
      <c r="K1068">
        <v>4.46</v>
      </c>
      <c r="L1068">
        <v>4.37</v>
      </c>
      <c r="M1068">
        <v>4.45</v>
      </c>
      <c r="N1068">
        <v>4.45</v>
      </c>
      <c r="O1068">
        <v>2878300</v>
      </c>
      <c r="Q1068" s="42">
        <f t="shared" si="87"/>
        <v>4.7808627466063394</v>
      </c>
      <c r="R1068" s="42">
        <f t="shared" si="88"/>
        <v>4.7418432827078183</v>
      </c>
      <c r="S1068" s="42">
        <f t="shared" si="89"/>
        <v>4.8198822105048604</v>
      </c>
    </row>
    <row r="1069" spans="9:19">
      <c r="I1069" s="23">
        <v>42612</v>
      </c>
      <c r="J1069">
        <v>4.46</v>
      </c>
      <c r="K1069">
        <v>4.46</v>
      </c>
      <c r="L1069">
        <v>4.41</v>
      </c>
      <c r="M1069">
        <v>4.4400000000000004</v>
      </c>
      <c r="N1069">
        <v>4.4400000000000004</v>
      </c>
      <c r="O1069">
        <v>6944900</v>
      </c>
      <c r="Q1069" s="42">
        <f t="shared" si="87"/>
        <v>4.7808627466063394</v>
      </c>
      <c r="R1069" s="42">
        <f t="shared" si="88"/>
        <v>4.7418432827078183</v>
      </c>
      <c r="S1069" s="42">
        <f t="shared" si="89"/>
        <v>4.8198822105048604</v>
      </c>
    </row>
    <row r="1070" spans="9:19">
      <c r="I1070" s="23">
        <v>42614</v>
      </c>
      <c r="J1070">
        <v>4.4400000000000004</v>
      </c>
      <c r="K1070">
        <v>4.4400000000000004</v>
      </c>
      <c r="L1070">
        <v>4.38</v>
      </c>
      <c r="M1070">
        <v>4.3899999999999997</v>
      </c>
      <c r="N1070">
        <v>4.3899999999999997</v>
      </c>
      <c r="O1070">
        <v>4133700</v>
      </c>
      <c r="Q1070" s="42">
        <f t="shared" si="87"/>
        <v>4.7808627466063394</v>
      </c>
      <c r="R1070" s="42">
        <f t="shared" si="88"/>
        <v>4.7418432827078183</v>
      </c>
      <c r="S1070" s="42">
        <f t="shared" si="89"/>
        <v>4.8198822105048604</v>
      </c>
    </row>
    <row r="1071" spans="9:19">
      <c r="I1071" s="23">
        <v>42615</v>
      </c>
      <c r="J1071">
        <v>4.4000000000000004</v>
      </c>
      <c r="K1071">
        <v>4.43</v>
      </c>
      <c r="L1071">
        <v>4.38</v>
      </c>
      <c r="M1071">
        <v>4.41</v>
      </c>
      <c r="N1071">
        <v>4.41</v>
      </c>
      <c r="O1071">
        <v>7060900</v>
      </c>
      <c r="Q1071" s="42">
        <f t="shared" si="87"/>
        <v>4.7808627466063394</v>
      </c>
      <c r="R1071" s="42">
        <f t="shared" si="88"/>
        <v>4.7418432827078183</v>
      </c>
      <c r="S1071" s="42">
        <f t="shared" si="89"/>
        <v>4.8198822105048604</v>
      </c>
    </row>
    <row r="1072" spans="9:19">
      <c r="I1072" s="23">
        <v>42618</v>
      </c>
      <c r="J1072">
        <v>4.37</v>
      </c>
      <c r="K1072">
        <v>4.4400000000000004</v>
      </c>
      <c r="L1072">
        <v>4.37</v>
      </c>
      <c r="M1072">
        <v>4.43</v>
      </c>
      <c r="N1072">
        <v>4.43</v>
      </c>
      <c r="O1072">
        <v>2859200</v>
      </c>
      <c r="Q1072" s="42">
        <f t="shared" si="87"/>
        <v>4.7808627466063394</v>
      </c>
      <c r="R1072" s="42">
        <f t="shared" si="88"/>
        <v>4.7418432827078183</v>
      </c>
      <c r="S1072" s="42">
        <f t="shared" si="89"/>
        <v>4.8198822105048604</v>
      </c>
    </row>
    <row r="1073" spans="9:19">
      <c r="I1073" s="23">
        <v>42619</v>
      </c>
      <c r="J1073">
        <v>4.4000000000000004</v>
      </c>
      <c r="K1073">
        <v>4.5</v>
      </c>
      <c r="L1073">
        <v>4.4000000000000004</v>
      </c>
      <c r="M1073">
        <v>4.5</v>
      </c>
      <c r="N1073">
        <v>4.5</v>
      </c>
      <c r="O1073">
        <v>4022800</v>
      </c>
      <c r="Q1073" s="42">
        <f t="shared" si="87"/>
        <v>4.7808627466063394</v>
      </c>
      <c r="R1073" s="42">
        <f t="shared" si="88"/>
        <v>4.7418432827078183</v>
      </c>
      <c r="S1073" s="42">
        <f t="shared" si="89"/>
        <v>4.8198822105048604</v>
      </c>
    </row>
    <row r="1074" spans="9:19">
      <c r="I1074" s="23">
        <v>42620</v>
      </c>
      <c r="J1074">
        <v>4.49</v>
      </c>
      <c r="K1074">
        <v>4.5999999999999996</v>
      </c>
      <c r="L1074">
        <v>4.47</v>
      </c>
      <c r="M1074">
        <v>4.58</v>
      </c>
      <c r="N1074">
        <v>4.58</v>
      </c>
      <c r="O1074">
        <v>5820000</v>
      </c>
      <c r="Q1074" s="42">
        <f t="shared" si="87"/>
        <v>4.7808627466063394</v>
      </c>
      <c r="R1074" s="42">
        <f t="shared" si="88"/>
        <v>4.7418432827078183</v>
      </c>
      <c r="S1074" s="42">
        <f t="shared" si="89"/>
        <v>4.8198822105048604</v>
      </c>
    </row>
    <row r="1075" spans="9:19">
      <c r="I1075" s="23">
        <v>42621</v>
      </c>
      <c r="J1075">
        <v>4.5999999999999996</v>
      </c>
      <c r="K1075">
        <v>4.5999999999999996</v>
      </c>
      <c r="L1075">
        <v>4.5199999999999996</v>
      </c>
      <c r="M1075">
        <v>4.5199999999999996</v>
      </c>
      <c r="N1075">
        <v>4.5199999999999996</v>
      </c>
      <c r="O1075">
        <v>2122500</v>
      </c>
      <c r="Q1075" s="42">
        <f t="shared" si="87"/>
        <v>4.7808627466063394</v>
      </c>
      <c r="R1075" s="42">
        <f t="shared" si="88"/>
        <v>4.7418432827078183</v>
      </c>
      <c r="S1075" s="42">
        <f t="shared" si="89"/>
        <v>4.8198822105048604</v>
      </c>
    </row>
    <row r="1076" spans="9:19">
      <c r="I1076" s="23">
        <v>42622</v>
      </c>
      <c r="J1076">
        <v>4.53</v>
      </c>
      <c r="K1076">
        <v>4.53</v>
      </c>
      <c r="L1076">
        <v>4.49</v>
      </c>
      <c r="M1076">
        <v>4.51</v>
      </c>
      <c r="N1076">
        <v>4.51</v>
      </c>
      <c r="O1076">
        <v>1885800</v>
      </c>
      <c r="Q1076" s="42">
        <f t="shared" si="87"/>
        <v>4.7808627466063394</v>
      </c>
      <c r="R1076" s="42">
        <f t="shared" si="88"/>
        <v>4.7418432827078183</v>
      </c>
      <c r="S1076" s="42">
        <f t="shared" si="89"/>
        <v>4.8198822105048604</v>
      </c>
    </row>
    <row r="1077" spans="9:19">
      <c r="I1077" s="23">
        <v>42626</v>
      </c>
      <c r="J1077">
        <v>4.51</v>
      </c>
      <c r="K1077">
        <v>4.5199999999999996</v>
      </c>
      <c r="L1077">
        <v>4.46</v>
      </c>
      <c r="M1077">
        <v>4.5</v>
      </c>
      <c r="N1077">
        <v>4.5</v>
      </c>
      <c r="O1077">
        <v>4078800</v>
      </c>
      <c r="Q1077" s="42">
        <f t="shared" si="87"/>
        <v>4.7808627466063394</v>
      </c>
      <c r="R1077" s="42">
        <f t="shared" si="88"/>
        <v>4.7418432827078183</v>
      </c>
      <c r="S1077" s="42">
        <f t="shared" si="89"/>
        <v>4.8198822105048604</v>
      </c>
    </row>
    <row r="1078" spans="9:19">
      <c r="I1078" s="23">
        <v>42627</v>
      </c>
      <c r="J1078">
        <v>4.49</v>
      </c>
      <c r="K1078">
        <v>4.49</v>
      </c>
      <c r="L1078">
        <v>4.43</v>
      </c>
      <c r="M1078">
        <v>4.45</v>
      </c>
      <c r="N1078">
        <v>4.45</v>
      </c>
      <c r="O1078">
        <v>2453500</v>
      </c>
      <c r="Q1078" s="42">
        <f t="shared" si="87"/>
        <v>4.7808627466063394</v>
      </c>
      <c r="R1078" s="42">
        <f t="shared" si="88"/>
        <v>4.7418432827078183</v>
      </c>
      <c r="S1078" s="42">
        <f t="shared" si="89"/>
        <v>4.8198822105048604</v>
      </c>
    </row>
    <row r="1079" spans="9:19">
      <c r="I1079" s="23">
        <v>42628</v>
      </c>
      <c r="J1079">
        <v>4.4400000000000004</v>
      </c>
      <c r="K1079">
        <v>4.4400000000000004</v>
      </c>
      <c r="L1079">
        <v>4.37</v>
      </c>
      <c r="M1079">
        <v>4.37</v>
      </c>
      <c r="N1079">
        <v>4.37</v>
      </c>
      <c r="O1079">
        <v>6349100</v>
      </c>
      <c r="Q1079" s="42">
        <f t="shared" si="87"/>
        <v>4.7808627466063394</v>
      </c>
      <c r="R1079" s="42">
        <f t="shared" si="88"/>
        <v>4.7418432827078183</v>
      </c>
      <c r="S1079" s="42">
        <f t="shared" si="89"/>
        <v>4.8198822105048604</v>
      </c>
    </row>
    <row r="1080" spans="9:19">
      <c r="I1080" s="23">
        <v>42632</v>
      </c>
      <c r="J1080">
        <v>4.37</v>
      </c>
      <c r="K1080">
        <v>4.6399999999999997</v>
      </c>
      <c r="L1080">
        <v>4.37</v>
      </c>
      <c r="M1080">
        <v>4.6100000000000003</v>
      </c>
      <c r="N1080">
        <v>4.6100000000000003</v>
      </c>
      <c r="O1080">
        <v>9303300</v>
      </c>
      <c r="Q1080" s="42">
        <f t="shared" si="87"/>
        <v>4.7808627466063394</v>
      </c>
      <c r="R1080" s="42">
        <f t="shared" si="88"/>
        <v>4.7418432827078183</v>
      </c>
      <c r="S1080" s="42">
        <f t="shared" si="89"/>
        <v>4.8198822105048604</v>
      </c>
    </row>
    <row r="1081" spans="9:19">
      <c r="I1081" s="23">
        <v>42633</v>
      </c>
      <c r="J1081">
        <v>4.57</v>
      </c>
      <c r="K1081">
        <v>4.59</v>
      </c>
      <c r="L1081">
        <v>4.46</v>
      </c>
      <c r="M1081">
        <v>4.51</v>
      </c>
      <c r="N1081">
        <v>4.51</v>
      </c>
      <c r="O1081">
        <v>3457200</v>
      </c>
      <c r="Q1081" s="42">
        <f t="shared" si="87"/>
        <v>4.7808627466063394</v>
      </c>
      <c r="R1081" s="42">
        <f t="shared" si="88"/>
        <v>4.7418432827078183</v>
      </c>
      <c r="S1081" s="42">
        <f t="shared" si="89"/>
        <v>4.8198822105048604</v>
      </c>
    </row>
    <row r="1082" spans="9:19">
      <c r="I1082" s="23">
        <v>42634</v>
      </c>
      <c r="J1082">
        <v>4.55</v>
      </c>
      <c r="K1082">
        <v>4.7</v>
      </c>
      <c r="L1082">
        <v>4.54</v>
      </c>
      <c r="M1082">
        <v>4.7</v>
      </c>
      <c r="N1082">
        <v>4.7</v>
      </c>
      <c r="O1082">
        <v>8611700</v>
      </c>
      <c r="Q1082" s="42">
        <f t="shared" si="87"/>
        <v>4.7808627466063394</v>
      </c>
      <c r="R1082" s="42">
        <f t="shared" si="88"/>
        <v>4.7418432827078183</v>
      </c>
      <c r="S1082" s="42">
        <f t="shared" si="89"/>
        <v>4.8198822105048604</v>
      </c>
    </row>
    <row r="1083" spans="9:19">
      <c r="I1083" s="23">
        <v>42635</v>
      </c>
      <c r="J1083">
        <v>4.6900000000000004</v>
      </c>
      <c r="K1083">
        <v>4.71</v>
      </c>
      <c r="L1083">
        <v>4.47</v>
      </c>
      <c r="M1083">
        <v>4.57</v>
      </c>
      <c r="N1083">
        <v>4.57</v>
      </c>
      <c r="O1083">
        <v>9620400</v>
      </c>
      <c r="Q1083" s="42">
        <f t="shared" si="87"/>
        <v>4.7808627466063394</v>
      </c>
      <c r="R1083" s="42">
        <f t="shared" si="88"/>
        <v>4.7418432827078183</v>
      </c>
      <c r="S1083" s="42">
        <f t="shared" si="89"/>
        <v>4.8198822105048604</v>
      </c>
    </row>
    <row r="1084" spans="9:19">
      <c r="I1084" s="23">
        <v>42636</v>
      </c>
      <c r="J1084">
        <v>4.57</v>
      </c>
      <c r="K1084">
        <v>4.67</v>
      </c>
      <c r="L1084">
        <v>4.5599999999999996</v>
      </c>
      <c r="M1084">
        <v>4.63</v>
      </c>
      <c r="N1084">
        <v>4.63</v>
      </c>
      <c r="O1084">
        <v>6778600</v>
      </c>
      <c r="Q1084" s="42">
        <f t="shared" si="87"/>
        <v>4.7808627466063394</v>
      </c>
      <c r="R1084" s="42">
        <f t="shared" si="88"/>
        <v>4.7418432827078183</v>
      </c>
      <c r="S1084" s="42">
        <f t="shared" si="89"/>
        <v>4.8198822105048604</v>
      </c>
    </row>
    <row r="1085" spans="9:19">
      <c r="I1085" s="23">
        <v>42639</v>
      </c>
      <c r="J1085">
        <v>4.63</v>
      </c>
      <c r="K1085">
        <v>4.63</v>
      </c>
      <c r="L1085">
        <v>4.51</v>
      </c>
      <c r="M1085">
        <v>4.51</v>
      </c>
      <c r="N1085">
        <v>4.51</v>
      </c>
      <c r="O1085">
        <v>3601900</v>
      </c>
      <c r="Q1085" s="42">
        <f t="shared" si="87"/>
        <v>4.7808627466063394</v>
      </c>
      <c r="R1085" s="42">
        <f t="shared" si="88"/>
        <v>4.7418432827078183</v>
      </c>
      <c r="S1085" s="42">
        <f t="shared" si="89"/>
        <v>4.8198822105048604</v>
      </c>
    </row>
    <row r="1086" spans="9:19">
      <c r="I1086" s="23">
        <v>42640</v>
      </c>
      <c r="J1086">
        <v>4.51</v>
      </c>
      <c r="K1086">
        <v>4.54</v>
      </c>
      <c r="L1086">
        <v>4.49</v>
      </c>
      <c r="M1086">
        <v>4.5</v>
      </c>
      <c r="N1086">
        <v>4.5</v>
      </c>
      <c r="O1086">
        <v>8439000</v>
      </c>
      <c r="Q1086" s="42">
        <f t="shared" si="87"/>
        <v>4.7808627466063394</v>
      </c>
      <c r="R1086" s="42">
        <f t="shared" si="88"/>
        <v>4.7418432827078183</v>
      </c>
      <c r="S1086" s="42">
        <f t="shared" si="89"/>
        <v>4.8198822105048604</v>
      </c>
    </row>
    <row r="1087" spans="9:19">
      <c r="I1087" s="23">
        <v>42641</v>
      </c>
      <c r="J1087">
        <v>4.51</v>
      </c>
      <c r="K1087">
        <v>4.7</v>
      </c>
      <c r="L1087">
        <v>4.51</v>
      </c>
      <c r="M1087">
        <v>4.7</v>
      </c>
      <c r="N1087">
        <v>4.7</v>
      </c>
      <c r="O1087">
        <v>7982900</v>
      </c>
      <c r="Q1087" s="42">
        <f t="shared" si="87"/>
        <v>4.7808627466063394</v>
      </c>
      <c r="R1087" s="42">
        <f t="shared" si="88"/>
        <v>4.7418432827078183</v>
      </c>
      <c r="S1087" s="42">
        <f t="shared" si="89"/>
        <v>4.8198822105048604</v>
      </c>
    </row>
    <row r="1088" spans="9:19">
      <c r="I1088" s="23">
        <v>42642</v>
      </c>
      <c r="J1088">
        <v>4.68</v>
      </c>
      <c r="K1088">
        <v>4.68</v>
      </c>
      <c r="L1088">
        <v>4.59</v>
      </c>
      <c r="M1088">
        <v>4.59</v>
      </c>
      <c r="N1088">
        <v>4.59</v>
      </c>
      <c r="O1088">
        <v>3759100</v>
      </c>
      <c r="Q1088" s="42">
        <f t="shared" si="87"/>
        <v>4.7808627466063394</v>
      </c>
      <c r="R1088" s="42">
        <f t="shared" si="88"/>
        <v>4.7418432827078183</v>
      </c>
      <c r="S1088" s="42">
        <f t="shared" si="89"/>
        <v>4.8198822105048604</v>
      </c>
    </row>
    <row r="1089" spans="9:19">
      <c r="I1089" s="23">
        <v>42643</v>
      </c>
      <c r="J1089">
        <v>4.5999999999999996</v>
      </c>
      <c r="K1089">
        <v>4.63</v>
      </c>
      <c r="L1089">
        <v>4.55</v>
      </c>
      <c r="M1089">
        <v>4.55</v>
      </c>
      <c r="N1089">
        <v>4.55</v>
      </c>
      <c r="O1089">
        <v>5271100</v>
      </c>
      <c r="Q1089" s="42">
        <f t="shared" si="87"/>
        <v>4.7808627466063394</v>
      </c>
      <c r="R1089" s="42">
        <f t="shared" si="88"/>
        <v>4.7418432827078183</v>
      </c>
      <c r="S1089" s="42">
        <f t="shared" si="89"/>
        <v>4.8198822105048604</v>
      </c>
    </row>
    <row r="1090" spans="9:19">
      <c r="I1090" s="23">
        <v>42647</v>
      </c>
      <c r="J1090">
        <v>4.55</v>
      </c>
      <c r="K1090">
        <v>4.6500000000000004</v>
      </c>
      <c r="L1090">
        <v>4.55</v>
      </c>
      <c r="M1090">
        <v>4.5999999999999996</v>
      </c>
      <c r="N1090">
        <v>4.5999999999999996</v>
      </c>
      <c r="O1090">
        <v>4142300</v>
      </c>
      <c r="Q1090" s="42">
        <f t="shared" si="87"/>
        <v>4.7808627466063394</v>
      </c>
      <c r="R1090" s="42">
        <f t="shared" si="88"/>
        <v>4.7418432827078183</v>
      </c>
      <c r="S1090" s="42">
        <f t="shared" si="89"/>
        <v>4.8198822105048604</v>
      </c>
    </row>
    <row r="1091" spans="9:19">
      <c r="I1091" s="23">
        <v>42648</v>
      </c>
      <c r="J1091">
        <v>4.6100000000000003</v>
      </c>
      <c r="K1091">
        <v>4.6100000000000003</v>
      </c>
      <c r="L1091">
        <v>4.5199999999999996</v>
      </c>
      <c r="M1091">
        <v>4.53</v>
      </c>
      <c r="N1091">
        <v>4.53</v>
      </c>
      <c r="O1091">
        <v>4815300</v>
      </c>
      <c r="Q1091" s="42">
        <f t="shared" si="87"/>
        <v>4.7808627466063394</v>
      </c>
      <c r="R1091" s="42">
        <f t="shared" si="88"/>
        <v>4.7418432827078183</v>
      </c>
      <c r="S1091" s="42">
        <f t="shared" si="89"/>
        <v>4.8198822105048604</v>
      </c>
    </row>
    <row r="1092" spans="9:19">
      <c r="I1092" s="23">
        <v>42649</v>
      </c>
      <c r="J1092">
        <v>4.54</v>
      </c>
      <c r="K1092">
        <v>4.75</v>
      </c>
      <c r="L1092">
        <v>4.54</v>
      </c>
      <c r="M1092">
        <v>4.75</v>
      </c>
      <c r="N1092">
        <v>4.75</v>
      </c>
      <c r="O1092">
        <v>12499200</v>
      </c>
      <c r="Q1092" s="42">
        <f t="shared" si="87"/>
        <v>4.7808627466063394</v>
      </c>
      <c r="R1092" s="42">
        <f t="shared" si="88"/>
        <v>4.7418432827078183</v>
      </c>
      <c r="S1092" s="42">
        <f t="shared" si="89"/>
        <v>4.8198822105048604</v>
      </c>
    </row>
    <row r="1093" spans="9:19">
      <c r="I1093" s="23">
        <v>42650</v>
      </c>
      <c r="J1093">
        <v>4.7</v>
      </c>
      <c r="K1093">
        <v>4.7300000000000004</v>
      </c>
      <c r="L1093">
        <v>4.6399999999999997</v>
      </c>
      <c r="M1093">
        <v>4.66</v>
      </c>
      <c r="N1093">
        <v>4.66</v>
      </c>
      <c r="O1093">
        <v>3795400</v>
      </c>
      <c r="Q1093" s="42">
        <f t="shared" si="87"/>
        <v>4.7808627466063394</v>
      </c>
      <c r="R1093" s="42">
        <f t="shared" si="88"/>
        <v>4.7418432827078183</v>
      </c>
      <c r="S1093" s="42">
        <f t="shared" si="89"/>
        <v>4.8198822105048604</v>
      </c>
    </row>
    <row r="1094" spans="9:19">
      <c r="I1094" s="23">
        <v>42653</v>
      </c>
      <c r="J1094">
        <v>4.6399999999999997</v>
      </c>
      <c r="K1094">
        <v>4.7</v>
      </c>
      <c r="L1094">
        <v>4.6399999999999997</v>
      </c>
      <c r="M1094">
        <v>4.66</v>
      </c>
      <c r="N1094">
        <v>4.66</v>
      </c>
      <c r="O1094">
        <v>1216400</v>
      </c>
      <c r="Q1094" s="42">
        <f t="shared" si="87"/>
        <v>4.7808627466063394</v>
      </c>
      <c r="R1094" s="42">
        <f t="shared" si="88"/>
        <v>4.7418432827078183</v>
      </c>
      <c r="S1094" s="42">
        <f t="shared" si="89"/>
        <v>4.8198822105048604</v>
      </c>
    </row>
    <row r="1095" spans="9:19">
      <c r="I1095" s="23">
        <v>42654</v>
      </c>
      <c r="J1095">
        <v>4.6500000000000004</v>
      </c>
      <c r="K1095">
        <v>4.74</v>
      </c>
      <c r="L1095">
        <v>4.6500000000000004</v>
      </c>
      <c r="M1095">
        <v>4.7</v>
      </c>
      <c r="N1095">
        <v>4.7</v>
      </c>
      <c r="O1095">
        <v>4836600</v>
      </c>
      <c r="Q1095" s="42">
        <f t="shared" si="87"/>
        <v>4.7808627466063394</v>
      </c>
      <c r="R1095" s="42">
        <f t="shared" si="88"/>
        <v>4.7418432827078183</v>
      </c>
      <c r="S1095" s="42">
        <f t="shared" si="89"/>
        <v>4.8198822105048604</v>
      </c>
    </row>
    <row r="1096" spans="9:19">
      <c r="I1096" s="23">
        <v>42655</v>
      </c>
      <c r="J1096">
        <v>4.6900000000000004</v>
      </c>
      <c r="K1096">
        <v>4.87</v>
      </c>
      <c r="L1096">
        <v>4.6900000000000004</v>
      </c>
      <c r="M1096">
        <v>4.8499999999999996</v>
      </c>
      <c r="N1096">
        <v>4.8499999999999996</v>
      </c>
      <c r="O1096">
        <v>8613800</v>
      </c>
      <c r="Q1096" s="42">
        <f t="shared" si="87"/>
        <v>4.7808627466063394</v>
      </c>
      <c r="R1096" s="42">
        <f t="shared" si="88"/>
        <v>4.7418432827078183</v>
      </c>
      <c r="S1096" s="42">
        <f t="shared" si="89"/>
        <v>4.8198822105048604</v>
      </c>
    </row>
    <row r="1097" spans="9:19">
      <c r="I1097" s="23">
        <v>42656</v>
      </c>
      <c r="J1097">
        <v>4.8499999999999996</v>
      </c>
      <c r="K1097">
        <v>4.97</v>
      </c>
      <c r="L1097">
        <v>4.8499999999999996</v>
      </c>
      <c r="M1097">
        <v>4.91</v>
      </c>
      <c r="N1097">
        <v>4.91</v>
      </c>
      <c r="O1097">
        <v>9397400</v>
      </c>
      <c r="Q1097" s="42">
        <f t="shared" ref="Q1097:Q1160" si="90">Q1096</f>
        <v>4.7808627466063394</v>
      </c>
      <c r="R1097" s="42">
        <f t="shared" ref="R1097:R1160" si="91">R1096</f>
        <v>4.7418432827078183</v>
      </c>
      <c r="S1097" s="42">
        <f t="shared" ref="S1097:S1160" si="92">S1096</f>
        <v>4.8198822105048604</v>
      </c>
    </row>
    <row r="1098" spans="9:19">
      <c r="I1098" s="23">
        <v>42657</v>
      </c>
      <c r="J1098">
        <v>4.9000000000000004</v>
      </c>
      <c r="K1098">
        <v>4.91</v>
      </c>
      <c r="L1098">
        <v>4.78</v>
      </c>
      <c r="M1098">
        <v>4.79</v>
      </c>
      <c r="N1098">
        <v>4.79</v>
      </c>
      <c r="O1098">
        <v>3886800</v>
      </c>
      <c r="Q1098" s="42">
        <f t="shared" si="90"/>
        <v>4.7808627466063394</v>
      </c>
      <c r="R1098" s="42">
        <f t="shared" si="91"/>
        <v>4.7418432827078183</v>
      </c>
      <c r="S1098" s="42">
        <f t="shared" si="92"/>
        <v>4.8198822105048604</v>
      </c>
    </row>
    <row r="1099" spans="9:19">
      <c r="I1099" s="23">
        <v>42660</v>
      </c>
      <c r="J1099">
        <v>4.78</v>
      </c>
      <c r="K1099">
        <v>4.82</v>
      </c>
      <c r="L1099">
        <v>4.7300000000000004</v>
      </c>
      <c r="M1099">
        <v>4.7300000000000004</v>
      </c>
      <c r="N1099">
        <v>4.7300000000000004</v>
      </c>
      <c r="O1099">
        <v>3171000</v>
      </c>
      <c r="Q1099" s="42">
        <f t="shared" si="90"/>
        <v>4.7808627466063394</v>
      </c>
      <c r="R1099" s="42">
        <f t="shared" si="91"/>
        <v>4.7418432827078183</v>
      </c>
      <c r="S1099" s="42">
        <f t="shared" si="92"/>
        <v>4.8198822105048604</v>
      </c>
    </row>
    <row r="1100" spans="9:19">
      <c r="I1100" s="23">
        <v>42661</v>
      </c>
      <c r="J1100">
        <v>4.75</v>
      </c>
      <c r="K1100">
        <v>4.8</v>
      </c>
      <c r="L1100">
        <v>4.74</v>
      </c>
      <c r="M1100">
        <v>4.7699999999999996</v>
      </c>
      <c r="N1100">
        <v>4.7699999999999996</v>
      </c>
      <c r="O1100">
        <v>7640700</v>
      </c>
      <c r="Q1100" s="42">
        <f t="shared" si="90"/>
        <v>4.7808627466063394</v>
      </c>
      <c r="R1100" s="42">
        <f t="shared" si="91"/>
        <v>4.7418432827078183</v>
      </c>
      <c r="S1100" s="42">
        <f t="shared" si="92"/>
        <v>4.8198822105048604</v>
      </c>
    </row>
    <row r="1101" spans="9:19">
      <c r="I1101" s="23">
        <v>42662</v>
      </c>
      <c r="J1101">
        <v>4.76</v>
      </c>
      <c r="K1101">
        <v>4.83</v>
      </c>
      <c r="L1101">
        <v>4.76</v>
      </c>
      <c r="M1101">
        <v>4.78</v>
      </c>
      <c r="N1101">
        <v>4.78</v>
      </c>
      <c r="O1101">
        <v>1941600</v>
      </c>
      <c r="Q1101" s="42">
        <f t="shared" si="90"/>
        <v>4.7808627466063394</v>
      </c>
      <c r="R1101" s="42">
        <f t="shared" si="91"/>
        <v>4.7418432827078183</v>
      </c>
      <c r="S1101" s="42">
        <f t="shared" si="92"/>
        <v>4.8198822105048604</v>
      </c>
    </row>
    <row r="1102" spans="9:19">
      <c r="I1102" s="23">
        <v>42663</v>
      </c>
      <c r="J1102">
        <v>4.76</v>
      </c>
      <c r="K1102">
        <v>4.8099999999999996</v>
      </c>
      <c r="L1102">
        <v>4.76</v>
      </c>
      <c r="M1102">
        <v>4.79</v>
      </c>
      <c r="N1102">
        <v>4.79</v>
      </c>
      <c r="O1102">
        <v>1994300</v>
      </c>
      <c r="Q1102" s="42">
        <f t="shared" si="90"/>
        <v>4.7808627466063394</v>
      </c>
      <c r="R1102" s="42">
        <f t="shared" si="91"/>
        <v>4.7418432827078183</v>
      </c>
      <c r="S1102" s="42">
        <f t="shared" si="92"/>
        <v>4.8198822105048604</v>
      </c>
    </row>
    <row r="1103" spans="9:19">
      <c r="I1103" s="23">
        <v>42664</v>
      </c>
      <c r="J1103">
        <v>4.8</v>
      </c>
      <c r="K1103">
        <v>4.8099999999999996</v>
      </c>
      <c r="L1103">
        <v>4.71</v>
      </c>
      <c r="M1103">
        <v>4.71</v>
      </c>
      <c r="N1103">
        <v>4.71</v>
      </c>
      <c r="O1103">
        <v>5604500</v>
      </c>
      <c r="Q1103" s="42">
        <f t="shared" si="90"/>
        <v>4.7808627466063394</v>
      </c>
      <c r="R1103" s="42">
        <f t="shared" si="91"/>
        <v>4.7418432827078183</v>
      </c>
      <c r="S1103" s="42">
        <f t="shared" si="92"/>
        <v>4.8198822105048604</v>
      </c>
    </row>
    <row r="1104" spans="9:19">
      <c r="I1104" s="23">
        <v>42667</v>
      </c>
      <c r="J1104">
        <v>4.7300000000000004</v>
      </c>
      <c r="K1104">
        <v>4.9000000000000004</v>
      </c>
      <c r="L1104">
        <v>4.7300000000000004</v>
      </c>
      <c r="M1104">
        <v>4.8499999999999996</v>
      </c>
      <c r="N1104">
        <v>4.8499999999999996</v>
      </c>
      <c r="O1104">
        <v>5402400</v>
      </c>
      <c r="Q1104" s="42">
        <f t="shared" si="90"/>
        <v>4.7808627466063394</v>
      </c>
      <c r="R1104" s="42">
        <f t="shared" si="91"/>
        <v>4.7418432827078183</v>
      </c>
      <c r="S1104" s="42">
        <f t="shared" si="92"/>
        <v>4.8198822105048604</v>
      </c>
    </row>
    <row r="1105" spans="9:19">
      <c r="I1105" s="23">
        <v>42668</v>
      </c>
      <c r="J1105">
        <v>4.82</v>
      </c>
      <c r="K1105">
        <v>4.8600000000000003</v>
      </c>
      <c r="L1105">
        <v>4.79</v>
      </c>
      <c r="M1105">
        <v>4.8099999999999996</v>
      </c>
      <c r="N1105">
        <v>4.8099999999999996</v>
      </c>
      <c r="O1105">
        <v>3876000</v>
      </c>
      <c r="Q1105" s="42">
        <f t="shared" si="90"/>
        <v>4.7808627466063394</v>
      </c>
      <c r="R1105" s="42">
        <f t="shared" si="91"/>
        <v>4.7418432827078183</v>
      </c>
      <c r="S1105" s="42">
        <f t="shared" si="92"/>
        <v>4.8198822105048604</v>
      </c>
    </row>
    <row r="1106" spans="9:19">
      <c r="I1106" s="23">
        <v>42669</v>
      </c>
      <c r="J1106">
        <v>4.8099999999999996</v>
      </c>
      <c r="K1106">
        <v>4.83</v>
      </c>
      <c r="L1106">
        <v>4.7</v>
      </c>
      <c r="M1106">
        <v>4.74</v>
      </c>
      <c r="N1106">
        <v>4.74</v>
      </c>
      <c r="O1106">
        <v>5177900</v>
      </c>
      <c r="Q1106" s="42">
        <f t="shared" si="90"/>
        <v>4.7808627466063394</v>
      </c>
      <c r="R1106" s="42">
        <f t="shared" si="91"/>
        <v>4.7418432827078183</v>
      </c>
      <c r="S1106" s="42">
        <f t="shared" si="92"/>
        <v>4.8198822105048604</v>
      </c>
    </row>
    <row r="1107" spans="9:19">
      <c r="I1107" s="23">
        <v>42670</v>
      </c>
      <c r="J1107">
        <v>4.74</v>
      </c>
      <c r="K1107">
        <v>4.76</v>
      </c>
      <c r="L1107">
        <v>4.68</v>
      </c>
      <c r="M1107">
        <v>4.7300000000000004</v>
      </c>
      <c r="N1107">
        <v>4.7300000000000004</v>
      </c>
      <c r="O1107">
        <v>3963500</v>
      </c>
      <c r="Q1107" s="42">
        <f t="shared" si="90"/>
        <v>4.7808627466063394</v>
      </c>
      <c r="R1107" s="42">
        <f t="shared" si="91"/>
        <v>4.7418432827078183</v>
      </c>
      <c r="S1107" s="42">
        <f t="shared" si="92"/>
        <v>4.8198822105048604</v>
      </c>
    </row>
    <row r="1108" spans="9:19">
      <c r="I1108" s="23">
        <v>42671</v>
      </c>
      <c r="J1108">
        <v>4.75</v>
      </c>
      <c r="K1108">
        <v>4.75</v>
      </c>
      <c r="L1108">
        <v>4.6100000000000003</v>
      </c>
      <c r="M1108">
        <v>4.62</v>
      </c>
      <c r="N1108">
        <v>4.62</v>
      </c>
      <c r="O1108">
        <v>5489900</v>
      </c>
      <c r="Q1108" s="42">
        <f t="shared" si="90"/>
        <v>4.7808627466063394</v>
      </c>
      <c r="R1108" s="42">
        <f t="shared" si="91"/>
        <v>4.7418432827078183</v>
      </c>
      <c r="S1108" s="42">
        <f t="shared" si="92"/>
        <v>4.8198822105048604</v>
      </c>
    </row>
    <row r="1109" spans="9:19">
      <c r="I1109" s="23">
        <v>42674</v>
      </c>
      <c r="J1109">
        <v>4.66</v>
      </c>
      <c r="K1109">
        <v>4.8</v>
      </c>
      <c r="L1109">
        <v>4.63</v>
      </c>
      <c r="M1109">
        <v>4.76</v>
      </c>
      <c r="N1109">
        <v>4.76</v>
      </c>
      <c r="O1109">
        <v>7600100</v>
      </c>
      <c r="Q1109" s="42">
        <f t="shared" si="90"/>
        <v>4.7808627466063394</v>
      </c>
      <c r="R1109" s="42">
        <f t="shared" si="91"/>
        <v>4.7418432827078183</v>
      </c>
      <c r="S1109" s="42">
        <f t="shared" si="92"/>
        <v>4.8198822105048604</v>
      </c>
    </row>
    <row r="1110" spans="9:19">
      <c r="I1110" s="23">
        <v>42675</v>
      </c>
      <c r="J1110">
        <v>4.75</v>
      </c>
      <c r="K1110">
        <v>4.82</v>
      </c>
      <c r="L1110">
        <v>4.75</v>
      </c>
      <c r="M1110">
        <v>4.8</v>
      </c>
      <c r="N1110">
        <v>4.8</v>
      </c>
      <c r="O1110">
        <v>5096100</v>
      </c>
      <c r="Q1110" s="42">
        <f t="shared" si="90"/>
        <v>4.7808627466063394</v>
      </c>
      <c r="R1110" s="42">
        <f t="shared" si="91"/>
        <v>4.7418432827078183</v>
      </c>
      <c r="S1110" s="42">
        <f t="shared" si="92"/>
        <v>4.8198822105048604</v>
      </c>
    </row>
    <row r="1111" spans="9:19">
      <c r="I1111" s="23">
        <v>42676</v>
      </c>
      <c r="J1111">
        <v>4.8</v>
      </c>
      <c r="K1111">
        <v>4.8099999999999996</v>
      </c>
      <c r="L1111">
        <v>4.7</v>
      </c>
      <c r="M1111">
        <v>4.7</v>
      </c>
      <c r="N1111">
        <v>4.7</v>
      </c>
      <c r="O1111">
        <v>4084900</v>
      </c>
      <c r="Q1111" s="42">
        <f t="shared" si="90"/>
        <v>4.7808627466063394</v>
      </c>
      <c r="R1111" s="42">
        <f t="shared" si="91"/>
        <v>4.7418432827078183</v>
      </c>
      <c r="S1111" s="42">
        <f t="shared" si="92"/>
        <v>4.8198822105048604</v>
      </c>
    </row>
    <row r="1112" spans="9:19">
      <c r="I1112" s="23">
        <v>42677</v>
      </c>
      <c r="J1112">
        <v>4.7</v>
      </c>
      <c r="K1112">
        <v>4.75</v>
      </c>
      <c r="L1112">
        <v>4.66</v>
      </c>
      <c r="M1112">
        <v>4.66</v>
      </c>
      <c r="N1112">
        <v>4.66</v>
      </c>
      <c r="O1112">
        <v>4493500</v>
      </c>
      <c r="Q1112" s="42">
        <f t="shared" si="90"/>
        <v>4.7808627466063394</v>
      </c>
      <c r="R1112" s="42">
        <f t="shared" si="91"/>
        <v>4.7418432827078183</v>
      </c>
      <c r="S1112" s="42">
        <f t="shared" si="92"/>
        <v>4.8198822105048604</v>
      </c>
    </row>
    <row r="1113" spans="9:19">
      <c r="I1113" s="23">
        <v>42678</v>
      </c>
      <c r="J1113">
        <v>4.67</v>
      </c>
      <c r="K1113">
        <v>4.7</v>
      </c>
      <c r="L1113">
        <v>4.6500000000000004</v>
      </c>
      <c r="M1113">
        <v>4.66</v>
      </c>
      <c r="N1113">
        <v>4.66</v>
      </c>
      <c r="O1113">
        <v>3404000</v>
      </c>
      <c r="Q1113" s="42">
        <f t="shared" si="90"/>
        <v>4.7808627466063394</v>
      </c>
      <c r="R1113" s="42">
        <f t="shared" si="91"/>
        <v>4.7418432827078183</v>
      </c>
      <c r="S1113" s="42">
        <f t="shared" si="92"/>
        <v>4.8198822105048604</v>
      </c>
    </row>
    <row r="1114" spans="9:19">
      <c r="I1114" s="23">
        <v>42681</v>
      </c>
      <c r="J1114">
        <v>4.66</v>
      </c>
      <c r="K1114">
        <v>4.76</v>
      </c>
      <c r="L1114">
        <v>4.66</v>
      </c>
      <c r="M1114">
        <v>4.6900000000000004</v>
      </c>
      <c r="N1114">
        <v>4.6900000000000004</v>
      </c>
      <c r="O1114">
        <v>3639800</v>
      </c>
      <c r="Q1114" s="42">
        <f t="shared" si="90"/>
        <v>4.7808627466063394</v>
      </c>
      <c r="R1114" s="42">
        <f t="shared" si="91"/>
        <v>4.7418432827078183</v>
      </c>
      <c r="S1114" s="42">
        <f t="shared" si="92"/>
        <v>4.8198822105048604</v>
      </c>
    </row>
    <row r="1115" spans="9:19">
      <c r="I1115" s="23">
        <v>42682</v>
      </c>
      <c r="J1115">
        <v>4.72</v>
      </c>
      <c r="K1115">
        <v>4.78</v>
      </c>
      <c r="L1115">
        <v>4.72</v>
      </c>
      <c r="M1115">
        <v>4.75</v>
      </c>
      <c r="N1115">
        <v>4.75</v>
      </c>
      <c r="O1115">
        <v>3800500</v>
      </c>
      <c r="Q1115" s="42">
        <f t="shared" si="90"/>
        <v>4.7808627466063394</v>
      </c>
      <c r="R1115" s="42">
        <f t="shared" si="91"/>
        <v>4.7418432827078183</v>
      </c>
      <c r="S1115" s="42">
        <f t="shared" si="92"/>
        <v>4.8198822105048604</v>
      </c>
    </row>
    <row r="1116" spans="9:19">
      <c r="I1116" s="23">
        <v>42683</v>
      </c>
      <c r="J1116">
        <v>4.7699999999999996</v>
      </c>
      <c r="K1116">
        <v>4.78</v>
      </c>
      <c r="L1116">
        <v>4.68</v>
      </c>
      <c r="M1116">
        <v>4.68</v>
      </c>
      <c r="N1116">
        <v>4.68</v>
      </c>
      <c r="O1116">
        <v>2888500</v>
      </c>
      <c r="Q1116" s="42">
        <f t="shared" si="90"/>
        <v>4.7808627466063394</v>
      </c>
      <c r="R1116" s="42">
        <f t="shared" si="91"/>
        <v>4.7418432827078183</v>
      </c>
      <c r="S1116" s="42">
        <f t="shared" si="92"/>
        <v>4.8198822105048604</v>
      </c>
    </row>
    <row r="1117" spans="9:19">
      <c r="I1117" s="23">
        <v>42684</v>
      </c>
      <c r="J1117">
        <v>4.71</v>
      </c>
      <c r="K1117">
        <v>4.76</v>
      </c>
      <c r="L1117">
        <v>4.7</v>
      </c>
      <c r="M1117">
        <v>4.7</v>
      </c>
      <c r="N1117">
        <v>4.7</v>
      </c>
      <c r="O1117">
        <v>4828300</v>
      </c>
      <c r="Q1117" s="42">
        <f t="shared" si="90"/>
        <v>4.7808627466063394</v>
      </c>
      <c r="R1117" s="42">
        <f t="shared" si="91"/>
        <v>4.7418432827078183</v>
      </c>
      <c r="S1117" s="42">
        <f t="shared" si="92"/>
        <v>4.8198822105048604</v>
      </c>
    </row>
    <row r="1118" spans="9:19">
      <c r="I1118" s="23">
        <v>42685</v>
      </c>
      <c r="J1118">
        <v>4.68</v>
      </c>
      <c r="K1118">
        <v>4.6900000000000004</v>
      </c>
      <c r="L1118">
        <v>4.57</v>
      </c>
      <c r="M1118">
        <v>4.58</v>
      </c>
      <c r="N1118">
        <v>4.58</v>
      </c>
      <c r="O1118">
        <v>9312200</v>
      </c>
      <c r="Q1118" s="42">
        <f t="shared" si="90"/>
        <v>4.7808627466063394</v>
      </c>
      <c r="R1118" s="42">
        <f t="shared" si="91"/>
        <v>4.7418432827078183</v>
      </c>
      <c r="S1118" s="42">
        <f t="shared" si="92"/>
        <v>4.8198822105048604</v>
      </c>
    </row>
    <row r="1119" spans="9:19">
      <c r="I1119" s="23">
        <v>42688</v>
      </c>
      <c r="J1119">
        <v>4.5999999999999996</v>
      </c>
      <c r="K1119">
        <v>4.5999999999999996</v>
      </c>
      <c r="L1119">
        <v>4.49</v>
      </c>
      <c r="M1119">
        <v>4.49</v>
      </c>
      <c r="N1119">
        <v>4.49</v>
      </c>
      <c r="O1119">
        <v>6775500</v>
      </c>
      <c r="Q1119" s="42">
        <f t="shared" si="90"/>
        <v>4.7808627466063394</v>
      </c>
      <c r="R1119" s="42">
        <f t="shared" si="91"/>
        <v>4.7418432827078183</v>
      </c>
      <c r="S1119" s="42">
        <f t="shared" si="92"/>
        <v>4.8198822105048604</v>
      </c>
    </row>
    <row r="1120" spans="9:19">
      <c r="I1120" s="23">
        <v>42689</v>
      </c>
      <c r="J1120">
        <v>4.51</v>
      </c>
      <c r="K1120">
        <v>4.5999999999999996</v>
      </c>
      <c r="L1120">
        <v>4.51</v>
      </c>
      <c r="M1120">
        <v>4.57</v>
      </c>
      <c r="N1120">
        <v>4.57</v>
      </c>
      <c r="O1120">
        <v>3694300</v>
      </c>
      <c r="Q1120" s="42">
        <f t="shared" si="90"/>
        <v>4.7808627466063394</v>
      </c>
      <c r="R1120" s="42">
        <f t="shared" si="91"/>
        <v>4.7418432827078183</v>
      </c>
      <c r="S1120" s="42">
        <f t="shared" si="92"/>
        <v>4.8198822105048604</v>
      </c>
    </row>
    <row r="1121" spans="9:19">
      <c r="I1121" s="23">
        <v>42690</v>
      </c>
      <c r="J1121">
        <v>4.57</v>
      </c>
      <c r="K1121">
        <v>4.5999999999999996</v>
      </c>
      <c r="L1121">
        <v>4.5</v>
      </c>
      <c r="M1121">
        <v>4.5</v>
      </c>
      <c r="N1121">
        <v>4.5</v>
      </c>
      <c r="O1121">
        <v>5157300</v>
      </c>
      <c r="Q1121" s="42">
        <f t="shared" si="90"/>
        <v>4.7808627466063394</v>
      </c>
      <c r="R1121" s="42">
        <f t="shared" si="91"/>
        <v>4.7418432827078183</v>
      </c>
      <c r="S1121" s="42">
        <f t="shared" si="92"/>
        <v>4.8198822105048604</v>
      </c>
    </row>
    <row r="1122" spans="9:19">
      <c r="I1122" s="23">
        <v>42691</v>
      </c>
      <c r="J1122">
        <v>4.5</v>
      </c>
      <c r="K1122">
        <v>4.57</v>
      </c>
      <c r="L1122">
        <v>4.4800000000000004</v>
      </c>
      <c r="M1122">
        <v>4.53</v>
      </c>
      <c r="N1122">
        <v>4.53</v>
      </c>
      <c r="O1122">
        <v>3979000</v>
      </c>
      <c r="Q1122" s="42">
        <f t="shared" si="90"/>
        <v>4.7808627466063394</v>
      </c>
      <c r="R1122" s="42">
        <f t="shared" si="91"/>
        <v>4.7418432827078183</v>
      </c>
      <c r="S1122" s="42">
        <f t="shared" si="92"/>
        <v>4.8198822105048604</v>
      </c>
    </row>
    <row r="1123" spans="9:19">
      <c r="I1123" s="23">
        <v>42692</v>
      </c>
      <c r="J1123">
        <v>4.51</v>
      </c>
      <c r="K1123">
        <v>4.58</v>
      </c>
      <c r="L1123">
        <v>4.5</v>
      </c>
      <c r="M1123">
        <v>4.58</v>
      </c>
      <c r="N1123">
        <v>4.58</v>
      </c>
      <c r="O1123">
        <v>3574100</v>
      </c>
      <c r="Q1123" s="42">
        <f t="shared" si="90"/>
        <v>4.7808627466063394</v>
      </c>
      <c r="R1123" s="42">
        <f t="shared" si="91"/>
        <v>4.7418432827078183</v>
      </c>
      <c r="S1123" s="42">
        <f t="shared" si="92"/>
        <v>4.8198822105048604</v>
      </c>
    </row>
    <row r="1124" spans="9:19">
      <c r="I1124" s="23">
        <v>42695</v>
      </c>
      <c r="J1124">
        <v>4.54</v>
      </c>
      <c r="K1124">
        <v>4.68</v>
      </c>
      <c r="L1124">
        <v>4.53</v>
      </c>
      <c r="M1124">
        <v>4.68</v>
      </c>
      <c r="N1124">
        <v>4.68</v>
      </c>
      <c r="O1124">
        <v>3828100</v>
      </c>
      <c r="Q1124" s="42">
        <f t="shared" si="90"/>
        <v>4.7808627466063394</v>
      </c>
      <c r="R1124" s="42">
        <f t="shared" si="91"/>
        <v>4.7418432827078183</v>
      </c>
      <c r="S1124" s="42">
        <f t="shared" si="92"/>
        <v>4.8198822105048604</v>
      </c>
    </row>
    <row r="1125" spans="9:19">
      <c r="I1125" s="23">
        <v>42696</v>
      </c>
      <c r="J1125">
        <v>4.67</v>
      </c>
      <c r="K1125">
        <v>4.75</v>
      </c>
      <c r="L1125">
        <v>4.6500000000000004</v>
      </c>
      <c r="M1125">
        <v>4.7</v>
      </c>
      <c r="N1125">
        <v>4.7</v>
      </c>
      <c r="O1125">
        <v>4946100</v>
      </c>
      <c r="Q1125" s="42">
        <f t="shared" si="90"/>
        <v>4.7808627466063394</v>
      </c>
      <c r="R1125" s="42">
        <f t="shared" si="91"/>
        <v>4.7418432827078183</v>
      </c>
      <c r="S1125" s="42">
        <f t="shared" si="92"/>
        <v>4.8198822105048604</v>
      </c>
    </row>
    <row r="1126" spans="9:19">
      <c r="I1126" s="23">
        <v>42697</v>
      </c>
      <c r="J1126">
        <v>4.71</v>
      </c>
      <c r="K1126">
        <v>4.74</v>
      </c>
      <c r="L1126">
        <v>4.66</v>
      </c>
      <c r="M1126">
        <v>4.72</v>
      </c>
      <c r="N1126">
        <v>4.72</v>
      </c>
      <c r="O1126">
        <v>3179000</v>
      </c>
      <c r="Q1126" s="42">
        <f t="shared" si="90"/>
        <v>4.7808627466063394</v>
      </c>
      <c r="R1126" s="42">
        <f t="shared" si="91"/>
        <v>4.7418432827078183</v>
      </c>
      <c r="S1126" s="42">
        <f t="shared" si="92"/>
        <v>4.8198822105048604</v>
      </c>
    </row>
    <row r="1127" spans="9:19">
      <c r="I1127" s="23">
        <v>42698</v>
      </c>
      <c r="J1127">
        <v>4.6900000000000004</v>
      </c>
      <c r="K1127">
        <v>4.7</v>
      </c>
      <c r="L1127">
        <v>4.5999999999999996</v>
      </c>
      <c r="M1127">
        <v>4.63</v>
      </c>
      <c r="N1127">
        <v>4.63</v>
      </c>
      <c r="O1127">
        <v>2199200</v>
      </c>
      <c r="Q1127" s="42">
        <f t="shared" si="90"/>
        <v>4.7808627466063394</v>
      </c>
      <c r="R1127" s="42">
        <f t="shared" si="91"/>
        <v>4.7418432827078183</v>
      </c>
      <c r="S1127" s="42">
        <f t="shared" si="92"/>
        <v>4.8198822105048604</v>
      </c>
    </row>
    <row r="1128" spans="9:19">
      <c r="I1128" s="23">
        <v>42699</v>
      </c>
      <c r="J1128">
        <v>4.7</v>
      </c>
      <c r="K1128">
        <v>4.75</v>
      </c>
      <c r="L1128">
        <v>4.7</v>
      </c>
      <c r="M1128">
        <v>4.7300000000000004</v>
      </c>
      <c r="N1128">
        <v>4.7300000000000004</v>
      </c>
      <c r="O1128">
        <v>4026800</v>
      </c>
      <c r="Q1128" s="42">
        <f t="shared" si="90"/>
        <v>4.7808627466063394</v>
      </c>
      <c r="R1128" s="42">
        <f t="shared" si="91"/>
        <v>4.7418432827078183</v>
      </c>
      <c r="S1128" s="42">
        <f t="shared" si="92"/>
        <v>4.8198822105048604</v>
      </c>
    </row>
    <row r="1129" spans="9:19">
      <c r="I1129" s="23">
        <v>42702</v>
      </c>
      <c r="J1129">
        <v>4.7300000000000004</v>
      </c>
      <c r="K1129">
        <v>4.88</v>
      </c>
      <c r="L1129">
        <v>4.67</v>
      </c>
      <c r="M1129">
        <v>4.83</v>
      </c>
      <c r="N1129">
        <v>4.83</v>
      </c>
      <c r="O1129">
        <v>5225300</v>
      </c>
      <c r="Q1129" s="42">
        <f t="shared" si="90"/>
        <v>4.7808627466063394</v>
      </c>
      <c r="R1129" s="42">
        <f t="shared" si="91"/>
        <v>4.7418432827078183</v>
      </c>
      <c r="S1129" s="42">
        <f t="shared" si="92"/>
        <v>4.8198822105048604</v>
      </c>
    </row>
    <row r="1130" spans="9:19">
      <c r="I1130" s="23">
        <v>42703</v>
      </c>
      <c r="J1130">
        <v>4.8499999999999996</v>
      </c>
      <c r="K1130">
        <v>4.8499999999999996</v>
      </c>
      <c r="L1130">
        <v>4.7300000000000004</v>
      </c>
      <c r="M1130">
        <v>4.7699999999999996</v>
      </c>
      <c r="N1130">
        <v>4.7699999999999996</v>
      </c>
      <c r="O1130">
        <v>6286200</v>
      </c>
      <c r="Q1130" s="42">
        <f t="shared" si="90"/>
        <v>4.7808627466063394</v>
      </c>
      <c r="R1130" s="42">
        <f t="shared" si="91"/>
        <v>4.7418432827078183</v>
      </c>
      <c r="S1130" s="42">
        <f t="shared" si="92"/>
        <v>4.8198822105048604</v>
      </c>
    </row>
    <row r="1131" spans="9:19">
      <c r="I1131" s="23">
        <v>42704</v>
      </c>
      <c r="J1131">
        <v>4.7699999999999996</v>
      </c>
      <c r="K1131">
        <v>4.82</v>
      </c>
      <c r="L1131">
        <v>4.5</v>
      </c>
      <c r="M1131">
        <v>4.67</v>
      </c>
      <c r="N1131">
        <v>4.67</v>
      </c>
      <c r="O1131">
        <v>12321700</v>
      </c>
      <c r="Q1131" s="42">
        <f t="shared" si="90"/>
        <v>4.7808627466063394</v>
      </c>
      <c r="R1131" s="42">
        <f t="shared" si="91"/>
        <v>4.7418432827078183</v>
      </c>
      <c r="S1131" s="42">
        <f t="shared" si="92"/>
        <v>4.8198822105048604</v>
      </c>
    </row>
    <row r="1132" spans="9:19">
      <c r="I1132" s="23">
        <v>42705</v>
      </c>
      <c r="J1132">
        <v>4.68</v>
      </c>
      <c r="K1132">
        <v>4.75</v>
      </c>
      <c r="L1132">
        <v>4.68</v>
      </c>
      <c r="M1132">
        <v>4.75</v>
      </c>
      <c r="N1132">
        <v>4.75</v>
      </c>
      <c r="O1132">
        <v>5846100</v>
      </c>
      <c r="Q1132" s="42">
        <f t="shared" si="90"/>
        <v>4.7808627466063394</v>
      </c>
      <c r="R1132" s="42">
        <f t="shared" si="91"/>
        <v>4.7418432827078183</v>
      </c>
      <c r="S1132" s="42">
        <f t="shared" si="92"/>
        <v>4.8198822105048604</v>
      </c>
    </row>
    <row r="1133" spans="9:19">
      <c r="I1133" s="23">
        <v>42706</v>
      </c>
      <c r="J1133">
        <v>4.75</v>
      </c>
      <c r="K1133">
        <v>4.75</v>
      </c>
      <c r="L1133">
        <v>4.66</v>
      </c>
      <c r="M1133">
        <v>4.7</v>
      </c>
      <c r="N1133">
        <v>4.7</v>
      </c>
      <c r="O1133">
        <v>4480700</v>
      </c>
      <c r="Q1133" s="42">
        <f t="shared" si="90"/>
        <v>4.7808627466063394</v>
      </c>
      <c r="R1133" s="42">
        <f t="shared" si="91"/>
        <v>4.7418432827078183</v>
      </c>
      <c r="S1133" s="42">
        <f t="shared" si="92"/>
        <v>4.8198822105048604</v>
      </c>
    </row>
    <row r="1134" spans="9:19">
      <c r="I1134" s="23">
        <v>42709</v>
      </c>
      <c r="J1134">
        <v>4.71</v>
      </c>
      <c r="K1134">
        <v>4.71</v>
      </c>
      <c r="L1134">
        <v>4.5999999999999996</v>
      </c>
      <c r="M1134">
        <v>4.5999999999999996</v>
      </c>
      <c r="N1134">
        <v>4.5999999999999996</v>
      </c>
      <c r="O1134">
        <v>8561800</v>
      </c>
      <c r="Q1134" s="42">
        <f t="shared" si="90"/>
        <v>4.7808627466063394</v>
      </c>
      <c r="R1134" s="42">
        <f t="shared" si="91"/>
        <v>4.7418432827078183</v>
      </c>
      <c r="S1134" s="42">
        <f t="shared" si="92"/>
        <v>4.8198822105048604</v>
      </c>
    </row>
    <row r="1135" spans="9:19">
      <c r="I1135" s="23">
        <v>42710</v>
      </c>
      <c r="J1135">
        <v>4.5999999999999996</v>
      </c>
      <c r="K1135">
        <v>4.6399999999999997</v>
      </c>
      <c r="L1135">
        <v>4.58</v>
      </c>
      <c r="M1135">
        <v>4.59</v>
      </c>
      <c r="N1135">
        <v>4.59</v>
      </c>
      <c r="O1135">
        <v>8041300</v>
      </c>
      <c r="Q1135" s="42">
        <f t="shared" si="90"/>
        <v>4.7808627466063394</v>
      </c>
      <c r="R1135" s="42">
        <f t="shared" si="91"/>
        <v>4.7418432827078183</v>
      </c>
      <c r="S1135" s="42">
        <f t="shared" si="92"/>
        <v>4.8198822105048604</v>
      </c>
    </row>
    <row r="1136" spans="9:19">
      <c r="I1136" s="23">
        <v>42711</v>
      </c>
      <c r="J1136">
        <v>4.6100000000000003</v>
      </c>
      <c r="K1136">
        <v>4.68</v>
      </c>
      <c r="L1136">
        <v>4.5999999999999996</v>
      </c>
      <c r="M1136">
        <v>4.68</v>
      </c>
      <c r="N1136">
        <v>4.68</v>
      </c>
      <c r="O1136">
        <v>3525900</v>
      </c>
      <c r="Q1136" s="42">
        <f t="shared" si="90"/>
        <v>4.7808627466063394</v>
      </c>
      <c r="R1136" s="42">
        <f t="shared" si="91"/>
        <v>4.7418432827078183</v>
      </c>
      <c r="S1136" s="42">
        <f t="shared" si="92"/>
        <v>4.8198822105048604</v>
      </c>
    </row>
    <row r="1137" spans="9:19">
      <c r="I1137" s="23">
        <v>42712</v>
      </c>
      <c r="J1137">
        <v>4.68</v>
      </c>
      <c r="K1137">
        <v>4.72</v>
      </c>
      <c r="L1137">
        <v>4.67</v>
      </c>
      <c r="M1137">
        <v>4.71</v>
      </c>
      <c r="N1137">
        <v>4.71</v>
      </c>
      <c r="O1137">
        <v>3122300</v>
      </c>
      <c r="Q1137" s="42">
        <f t="shared" si="90"/>
        <v>4.7808627466063394</v>
      </c>
      <c r="R1137" s="42">
        <f t="shared" si="91"/>
        <v>4.7418432827078183</v>
      </c>
      <c r="S1137" s="42">
        <f t="shared" si="92"/>
        <v>4.8198822105048604</v>
      </c>
    </row>
    <row r="1138" spans="9:19">
      <c r="I1138" s="23">
        <v>42713</v>
      </c>
      <c r="J1138">
        <v>4.7</v>
      </c>
      <c r="K1138">
        <v>4.78</v>
      </c>
      <c r="L1138">
        <v>4.67</v>
      </c>
      <c r="M1138">
        <v>4.75</v>
      </c>
      <c r="N1138">
        <v>4.75</v>
      </c>
      <c r="O1138">
        <v>4420900</v>
      </c>
      <c r="Q1138" s="42">
        <f t="shared" si="90"/>
        <v>4.7808627466063394</v>
      </c>
      <c r="R1138" s="42">
        <f t="shared" si="91"/>
        <v>4.7418432827078183</v>
      </c>
      <c r="S1138" s="42">
        <f t="shared" si="92"/>
        <v>4.8198822105048604</v>
      </c>
    </row>
    <row r="1139" spans="9:19">
      <c r="I1139" s="23">
        <v>42717</v>
      </c>
      <c r="J1139">
        <v>4.75</v>
      </c>
      <c r="K1139">
        <v>4.75</v>
      </c>
      <c r="L1139">
        <v>4.68</v>
      </c>
      <c r="M1139">
        <v>4.7</v>
      </c>
      <c r="N1139">
        <v>4.7</v>
      </c>
      <c r="O1139">
        <v>6152000</v>
      </c>
      <c r="Q1139" s="42">
        <f t="shared" si="90"/>
        <v>4.7808627466063394</v>
      </c>
      <c r="R1139" s="42">
        <f t="shared" si="91"/>
        <v>4.7418432827078183</v>
      </c>
      <c r="S1139" s="42">
        <f t="shared" si="92"/>
        <v>4.8198822105048604</v>
      </c>
    </row>
    <row r="1140" spans="9:19">
      <c r="I1140" s="23">
        <v>42718</v>
      </c>
      <c r="J1140">
        <v>4.68</v>
      </c>
      <c r="K1140">
        <v>4.7</v>
      </c>
      <c r="L1140">
        <v>4.6100000000000003</v>
      </c>
      <c r="M1140">
        <v>4.6399999999999997</v>
      </c>
      <c r="N1140">
        <v>4.6399999999999997</v>
      </c>
      <c r="O1140">
        <v>6010700</v>
      </c>
      <c r="Q1140" s="42">
        <f t="shared" si="90"/>
        <v>4.7808627466063394</v>
      </c>
      <c r="R1140" s="42">
        <f t="shared" si="91"/>
        <v>4.7418432827078183</v>
      </c>
      <c r="S1140" s="42">
        <f t="shared" si="92"/>
        <v>4.8198822105048604</v>
      </c>
    </row>
    <row r="1141" spans="9:19">
      <c r="I1141" s="23">
        <v>42719</v>
      </c>
      <c r="J1141">
        <v>4.6100000000000003</v>
      </c>
      <c r="K1141">
        <v>4.63</v>
      </c>
      <c r="L1141">
        <v>4.5999999999999996</v>
      </c>
      <c r="M1141">
        <v>4.6100000000000003</v>
      </c>
      <c r="N1141">
        <v>4.6100000000000003</v>
      </c>
      <c r="O1141">
        <v>6764700</v>
      </c>
      <c r="Q1141" s="42">
        <f t="shared" si="90"/>
        <v>4.7808627466063394</v>
      </c>
      <c r="R1141" s="42">
        <f t="shared" si="91"/>
        <v>4.7418432827078183</v>
      </c>
      <c r="S1141" s="42">
        <f t="shared" si="92"/>
        <v>4.8198822105048604</v>
      </c>
    </row>
    <row r="1142" spans="9:19">
      <c r="I1142" s="23">
        <v>42720</v>
      </c>
      <c r="J1142">
        <v>4.63</v>
      </c>
      <c r="K1142">
        <v>4.7</v>
      </c>
      <c r="L1142">
        <v>4.6100000000000003</v>
      </c>
      <c r="M1142">
        <v>4.7</v>
      </c>
      <c r="N1142">
        <v>4.7</v>
      </c>
      <c r="O1142">
        <v>6092200</v>
      </c>
      <c r="Q1142" s="42">
        <f t="shared" si="90"/>
        <v>4.7808627466063394</v>
      </c>
      <c r="R1142" s="42">
        <f t="shared" si="91"/>
        <v>4.7418432827078183</v>
      </c>
      <c r="S1142" s="42">
        <f t="shared" si="92"/>
        <v>4.8198822105048604</v>
      </c>
    </row>
    <row r="1143" spans="9:19">
      <c r="I1143" s="23">
        <v>42723</v>
      </c>
      <c r="J1143">
        <v>4.67</v>
      </c>
      <c r="K1143">
        <v>4.7</v>
      </c>
      <c r="L1143">
        <v>4.6399999999999997</v>
      </c>
      <c r="M1143">
        <v>4.7</v>
      </c>
      <c r="N1143">
        <v>4.7</v>
      </c>
      <c r="O1143">
        <v>1943800</v>
      </c>
      <c r="Q1143" s="42">
        <f t="shared" si="90"/>
        <v>4.7808627466063394</v>
      </c>
      <c r="R1143" s="42">
        <f t="shared" si="91"/>
        <v>4.7418432827078183</v>
      </c>
      <c r="S1143" s="42">
        <f t="shared" si="92"/>
        <v>4.8198822105048604</v>
      </c>
    </row>
    <row r="1144" spans="9:19">
      <c r="I1144" s="23">
        <v>42724</v>
      </c>
      <c r="J1144">
        <v>4.66</v>
      </c>
      <c r="K1144">
        <v>4.7</v>
      </c>
      <c r="L1144">
        <v>4.63</v>
      </c>
      <c r="M1144">
        <v>4.6500000000000004</v>
      </c>
      <c r="N1144">
        <v>4.6500000000000004</v>
      </c>
      <c r="O1144">
        <v>4950100</v>
      </c>
      <c r="Q1144" s="42">
        <f t="shared" si="90"/>
        <v>4.7808627466063394</v>
      </c>
      <c r="R1144" s="42">
        <f t="shared" si="91"/>
        <v>4.7418432827078183</v>
      </c>
      <c r="S1144" s="42">
        <f t="shared" si="92"/>
        <v>4.8198822105048604</v>
      </c>
    </row>
    <row r="1145" spans="9:19">
      <c r="I1145" s="23">
        <v>42725</v>
      </c>
      <c r="J1145">
        <v>4.6399999999999997</v>
      </c>
      <c r="K1145">
        <v>4.6500000000000004</v>
      </c>
      <c r="L1145">
        <v>4.58</v>
      </c>
      <c r="M1145">
        <v>4.5999999999999996</v>
      </c>
      <c r="N1145">
        <v>4.5999999999999996</v>
      </c>
      <c r="O1145">
        <v>6139000</v>
      </c>
      <c r="Q1145" s="42">
        <f t="shared" si="90"/>
        <v>4.7808627466063394</v>
      </c>
      <c r="R1145" s="42">
        <f t="shared" si="91"/>
        <v>4.7418432827078183</v>
      </c>
      <c r="S1145" s="42">
        <f t="shared" si="92"/>
        <v>4.8198822105048604</v>
      </c>
    </row>
    <row r="1146" spans="9:19">
      <c r="I1146" s="23">
        <v>42726</v>
      </c>
      <c r="J1146">
        <v>4.5999999999999996</v>
      </c>
      <c r="K1146">
        <v>4.62</v>
      </c>
      <c r="L1146">
        <v>4.55</v>
      </c>
      <c r="M1146">
        <v>4.5599999999999996</v>
      </c>
      <c r="N1146">
        <v>4.5599999999999996</v>
      </c>
      <c r="O1146">
        <v>3303700</v>
      </c>
      <c r="Q1146" s="42">
        <f t="shared" si="90"/>
        <v>4.7808627466063394</v>
      </c>
      <c r="R1146" s="42">
        <f t="shared" si="91"/>
        <v>4.7418432827078183</v>
      </c>
      <c r="S1146" s="42">
        <f t="shared" si="92"/>
        <v>4.8198822105048604</v>
      </c>
    </row>
    <row r="1147" spans="9:19">
      <c r="I1147" s="23">
        <v>42727</v>
      </c>
      <c r="J1147">
        <v>4.5599999999999996</v>
      </c>
      <c r="K1147">
        <v>4.58</v>
      </c>
      <c r="L1147">
        <v>4.54</v>
      </c>
      <c r="M1147">
        <v>4.54</v>
      </c>
      <c r="N1147">
        <v>4.54</v>
      </c>
      <c r="O1147">
        <v>2638300</v>
      </c>
      <c r="Q1147" s="42">
        <f t="shared" si="90"/>
        <v>4.7808627466063394</v>
      </c>
      <c r="R1147" s="42">
        <f t="shared" si="91"/>
        <v>4.7418432827078183</v>
      </c>
      <c r="S1147" s="42">
        <f t="shared" si="92"/>
        <v>4.8198822105048604</v>
      </c>
    </row>
    <row r="1148" spans="9:19">
      <c r="I1148" s="23">
        <v>42731</v>
      </c>
      <c r="J1148">
        <v>4.54</v>
      </c>
      <c r="K1148">
        <v>4.57</v>
      </c>
      <c r="L1148">
        <v>4.53</v>
      </c>
      <c r="M1148">
        <v>4.55</v>
      </c>
      <c r="N1148">
        <v>4.55</v>
      </c>
      <c r="O1148">
        <v>4614700</v>
      </c>
      <c r="Q1148" s="42">
        <f t="shared" si="90"/>
        <v>4.7808627466063394</v>
      </c>
      <c r="R1148" s="42">
        <f t="shared" si="91"/>
        <v>4.7418432827078183</v>
      </c>
      <c r="S1148" s="42">
        <f t="shared" si="92"/>
        <v>4.8198822105048604</v>
      </c>
    </row>
    <row r="1149" spans="9:19">
      <c r="I1149" s="23">
        <v>42732</v>
      </c>
      <c r="J1149">
        <v>4.55</v>
      </c>
      <c r="K1149">
        <v>4.59</v>
      </c>
      <c r="L1149">
        <v>4.53</v>
      </c>
      <c r="M1149">
        <v>4.57</v>
      </c>
      <c r="N1149">
        <v>4.57</v>
      </c>
      <c r="O1149">
        <v>5633400</v>
      </c>
      <c r="Q1149" s="42">
        <f t="shared" si="90"/>
        <v>4.7808627466063394</v>
      </c>
      <c r="R1149" s="42">
        <f t="shared" si="91"/>
        <v>4.7418432827078183</v>
      </c>
      <c r="S1149" s="42">
        <f t="shared" si="92"/>
        <v>4.8198822105048604</v>
      </c>
    </row>
    <row r="1150" spans="9:19">
      <c r="I1150" s="23">
        <v>42733</v>
      </c>
      <c r="J1150">
        <v>4.5599999999999996</v>
      </c>
      <c r="K1150">
        <v>4.62</v>
      </c>
      <c r="L1150">
        <v>4.54</v>
      </c>
      <c r="M1150">
        <v>4.57</v>
      </c>
      <c r="N1150">
        <v>4.57</v>
      </c>
      <c r="O1150">
        <v>3034600</v>
      </c>
      <c r="Q1150" s="42">
        <f t="shared" si="90"/>
        <v>4.7808627466063394</v>
      </c>
      <c r="R1150" s="42">
        <f t="shared" si="91"/>
        <v>4.7418432827078183</v>
      </c>
      <c r="S1150" s="42">
        <f t="shared" si="92"/>
        <v>4.8198822105048604</v>
      </c>
    </row>
    <row r="1151" spans="9:19">
      <c r="I1151" s="23">
        <v>42734</v>
      </c>
      <c r="J1151">
        <v>4.57</v>
      </c>
      <c r="K1151">
        <v>4.6100000000000003</v>
      </c>
      <c r="L1151">
        <v>4.53</v>
      </c>
      <c r="M1151">
        <v>4.58</v>
      </c>
      <c r="N1151">
        <v>4.58</v>
      </c>
      <c r="O1151">
        <v>4777600</v>
      </c>
      <c r="Q1151" s="42">
        <f t="shared" si="90"/>
        <v>4.7808627466063394</v>
      </c>
      <c r="R1151" s="42">
        <f t="shared" si="91"/>
        <v>4.7418432827078183</v>
      </c>
      <c r="S1151" s="42">
        <f t="shared" si="92"/>
        <v>4.8198822105048604</v>
      </c>
    </row>
    <row r="1152" spans="9:19">
      <c r="I1152" s="23">
        <v>42737</v>
      </c>
      <c r="J1152">
        <v>4.58</v>
      </c>
      <c r="K1152">
        <v>4.58</v>
      </c>
      <c r="L1152">
        <v>4.58</v>
      </c>
      <c r="M1152">
        <v>4.58</v>
      </c>
      <c r="N1152">
        <v>4.58</v>
      </c>
      <c r="O1152">
        <v>0</v>
      </c>
      <c r="Q1152" s="42">
        <f t="shared" si="90"/>
        <v>4.7808627466063394</v>
      </c>
      <c r="R1152" s="42">
        <f t="shared" si="91"/>
        <v>4.7418432827078183</v>
      </c>
      <c r="S1152" s="42">
        <f t="shared" si="92"/>
        <v>4.8198822105048604</v>
      </c>
    </row>
    <row r="1153" spans="9:19">
      <c r="I1153" s="23">
        <v>42738</v>
      </c>
      <c r="J1153">
        <v>4.57</v>
      </c>
      <c r="K1153">
        <v>4.5999999999999996</v>
      </c>
      <c r="L1153">
        <v>4.5599999999999996</v>
      </c>
      <c r="M1153">
        <v>4.58</v>
      </c>
      <c r="N1153">
        <v>4.58</v>
      </c>
      <c r="O1153">
        <v>2068400</v>
      </c>
      <c r="Q1153" s="42">
        <f t="shared" si="90"/>
        <v>4.7808627466063394</v>
      </c>
      <c r="R1153" s="42">
        <f t="shared" si="91"/>
        <v>4.7418432827078183</v>
      </c>
      <c r="S1153" s="42">
        <f t="shared" si="92"/>
        <v>4.8198822105048604</v>
      </c>
    </row>
    <row r="1154" spans="9:19">
      <c r="I1154" s="23">
        <v>42739</v>
      </c>
      <c r="J1154">
        <v>4.58</v>
      </c>
      <c r="K1154">
        <v>4.63</v>
      </c>
      <c r="L1154">
        <v>4.57</v>
      </c>
      <c r="M1154">
        <v>4.62</v>
      </c>
      <c r="N1154">
        <v>4.62</v>
      </c>
      <c r="O1154">
        <v>3368300</v>
      </c>
      <c r="Q1154" s="42">
        <f t="shared" si="90"/>
        <v>4.7808627466063394</v>
      </c>
      <c r="R1154" s="42">
        <f t="shared" si="91"/>
        <v>4.7418432827078183</v>
      </c>
      <c r="S1154" s="42">
        <f t="shared" si="92"/>
        <v>4.8198822105048604</v>
      </c>
    </row>
    <row r="1155" spans="9:19">
      <c r="I1155" s="23">
        <v>42740</v>
      </c>
      <c r="J1155">
        <v>4.63</v>
      </c>
      <c r="K1155">
        <v>4.6399999999999997</v>
      </c>
      <c r="L1155">
        <v>4.5999999999999996</v>
      </c>
      <c r="M1155">
        <v>4.6399999999999997</v>
      </c>
      <c r="N1155">
        <v>4.6399999999999997</v>
      </c>
      <c r="O1155">
        <v>2466200</v>
      </c>
      <c r="Q1155" s="42">
        <f t="shared" si="90"/>
        <v>4.7808627466063394</v>
      </c>
      <c r="R1155" s="42">
        <f t="shared" si="91"/>
        <v>4.7418432827078183</v>
      </c>
      <c r="S1155" s="42">
        <f t="shared" si="92"/>
        <v>4.8198822105048604</v>
      </c>
    </row>
    <row r="1156" spans="9:19">
      <c r="I1156" s="23">
        <v>42741</v>
      </c>
      <c r="J1156">
        <v>4.6500000000000004</v>
      </c>
      <c r="K1156">
        <v>4.7300000000000004</v>
      </c>
      <c r="L1156">
        <v>4.63</v>
      </c>
      <c r="M1156">
        <v>4.7300000000000004</v>
      </c>
      <c r="N1156">
        <v>4.7300000000000004</v>
      </c>
      <c r="O1156">
        <v>6681000</v>
      </c>
      <c r="Q1156" s="42">
        <f t="shared" si="90"/>
        <v>4.7808627466063394</v>
      </c>
      <c r="R1156" s="42">
        <f t="shared" si="91"/>
        <v>4.7418432827078183</v>
      </c>
      <c r="S1156" s="42">
        <f t="shared" si="92"/>
        <v>4.8198822105048604</v>
      </c>
    </row>
    <row r="1157" spans="9:19">
      <c r="I1157" s="23">
        <v>42744</v>
      </c>
      <c r="J1157">
        <v>4.72</v>
      </c>
      <c r="K1157">
        <v>4.76</v>
      </c>
      <c r="L1157">
        <v>4.6900000000000004</v>
      </c>
      <c r="M1157">
        <v>4.75</v>
      </c>
      <c r="N1157">
        <v>4.75</v>
      </c>
      <c r="O1157">
        <v>3054600</v>
      </c>
      <c r="Q1157" s="42">
        <f t="shared" si="90"/>
        <v>4.7808627466063394</v>
      </c>
      <c r="R1157" s="42">
        <f t="shared" si="91"/>
        <v>4.7418432827078183</v>
      </c>
      <c r="S1157" s="42">
        <f t="shared" si="92"/>
        <v>4.8198822105048604</v>
      </c>
    </row>
    <row r="1158" spans="9:19">
      <c r="I1158" s="23">
        <v>42745</v>
      </c>
      <c r="J1158">
        <v>4.75</v>
      </c>
      <c r="K1158">
        <v>4.8499999999999996</v>
      </c>
      <c r="L1158">
        <v>4.75</v>
      </c>
      <c r="M1158">
        <v>4.8499999999999996</v>
      </c>
      <c r="N1158">
        <v>4.8499999999999996</v>
      </c>
      <c r="O1158">
        <v>9210800</v>
      </c>
      <c r="Q1158" s="42">
        <f t="shared" si="90"/>
        <v>4.7808627466063394</v>
      </c>
      <c r="R1158" s="42">
        <f t="shared" si="91"/>
        <v>4.7418432827078183</v>
      </c>
      <c r="S1158" s="42">
        <f t="shared" si="92"/>
        <v>4.8198822105048604</v>
      </c>
    </row>
    <row r="1159" spans="9:19">
      <c r="I1159" s="23">
        <v>42746</v>
      </c>
      <c r="J1159">
        <v>4.83</v>
      </c>
      <c r="K1159">
        <v>4.8600000000000003</v>
      </c>
      <c r="L1159">
        <v>4.8</v>
      </c>
      <c r="M1159">
        <v>4.8499999999999996</v>
      </c>
      <c r="N1159">
        <v>4.8499999999999996</v>
      </c>
      <c r="O1159">
        <v>5181000</v>
      </c>
      <c r="Q1159" s="42">
        <f t="shared" si="90"/>
        <v>4.7808627466063394</v>
      </c>
      <c r="R1159" s="42">
        <f t="shared" si="91"/>
        <v>4.7418432827078183</v>
      </c>
      <c r="S1159" s="42">
        <f t="shared" si="92"/>
        <v>4.8198822105048604</v>
      </c>
    </row>
    <row r="1160" spans="9:19">
      <c r="I1160" s="23">
        <v>42747</v>
      </c>
      <c r="J1160">
        <v>4.8499999999999996</v>
      </c>
      <c r="K1160">
        <v>4.88</v>
      </c>
      <c r="L1160">
        <v>4.79</v>
      </c>
      <c r="M1160">
        <v>4.82</v>
      </c>
      <c r="N1160">
        <v>4.82</v>
      </c>
      <c r="O1160">
        <v>8487600</v>
      </c>
      <c r="Q1160" s="42">
        <f t="shared" si="90"/>
        <v>4.7808627466063394</v>
      </c>
      <c r="R1160" s="42">
        <f t="shared" si="91"/>
        <v>4.7418432827078183</v>
      </c>
      <c r="S1160" s="42">
        <f t="shared" si="92"/>
        <v>4.8198822105048604</v>
      </c>
    </row>
    <row r="1161" spans="9:19">
      <c r="I1161" s="23">
        <v>42748</v>
      </c>
      <c r="J1161">
        <v>4.8</v>
      </c>
      <c r="K1161">
        <v>4.82</v>
      </c>
      <c r="L1161">
        <v>4.7699999999999996</v>
      </c>
      <c r="M1161">
        <v>4.79</v>
      </c>
      <c r="N1161">
        <v>4.79</v>
      </c>
      <c r="O1161">
        <v>6962300</v>
      </c>
      <c r="Q1161" s="42">
        <f t="shared" ref="Q1161:Q1224" si="93">Q1160</f>
        <v>4.7808627466063394</v>
      </c>
      <c r="R1161" s="42">
        <f t="shared" ref="R1161:R1224" si="94">R1160</f>
        <v>4.7418432827078183</v>
      </c>
      <c r="S1161" s="42">
        <f t="shared" ref="S1161:S1224" si="95">S1160</f>
        <v>4.8198822105048604</v>
      </c>
    </row>
    <row r="1162" spans="9:19">
      <c r="I1162" s="23">
        <v>42751</v>
      </c>
      <c r="J1162">
        <v>4.78</v>
      </c>
      <c r="K1162">
        <v>4.78</v>
      </c>
      <c r="L1162">
        <v>4.7300000000000004</v>
      </c>
      <c r="M1162">
        <v>4.7300000000000004</v>
      </c>
      <c r="N1162">
        <v>4.7300000000000004</v>
      </c>
      <c r="O1162">
        <v>2887100</v>
      </c>
      <c r="Q1162" s="42">
        <f t="shared" si="93"/>
        <v>4.7808627466063394</v>
      </c>
      <c r="R1162" s="42">
        <f t="shared" si="94"/>
        <v>4.7418432827078183</v>
      </c>
      <c r="S1162" s="42">
        <f t="shared" si="95"/>
        <v>4.8198822105048604</v>
      </c>
    </row>
    <row r="1163" spans="9:19">
      <c r="I1163" s="23">
        <v>42752</v>
      </c>
      <c r="J1163">
        <v>4.7300000000000004</v>
      </c>
      <c r="K1163">
        <v>4.7699999999999996</v>
      </c>
      <c r="L1163">
        <v>4.7</v>
      </c>
      <c r="M1163">
        <v>4.74</v>
      </c>
      <c r="N1163">
        <v>4.74</v>
      </c>
      <c r="O1163">
        <v>3928400</v>
      </c>
      <c r="Q1163" s="42">
        <f t="shared" si="93"/>
        <v>4.7808627466063394</v>
      </c>
      <c r="R1163" s="42">
        <f t="shared" si="94"/>
        <v>4.7418432827078183</v>
      </c>
      <c r="S1163" s="42">
        <f t="shared" si="95"/>
        <v>4.8198822105048604</v>
      </c>
    </row>
    <row r="1164" spans="9:19">
      <c r="I1164" s="23">
        <v>42753</v>
      </c>
      <c r="J1164">
        <v>4.75</v>
      </c>
      <c r="K1164">
        <v>4.8099999999999996</v>
      </c>
      <c r="L1164">
        <v>4.74</v>
      </c>
      <c r="M1164">
        <v>4.74</v>
      </c>
      <c r="N1164">
        <v>4.74</v>
      </c>
      <c r="O1164">
        <v>3105000</v>
      </c>
      <c r="Q1164" s="42">
        <f t="shared" si="93"/>
        <v>4.7808627466063394</v>
      </c>
      <c r="R1164" s="42">
        <f t="shared" si="94"/>
        <v>4.7418432827078183</v>
      </c>
      <c r="S1164" s="42">
        <f t="shared" si="95"/>
        <v>4.8198822105048604</v>
      </c>
    </row>
    <row r="1165" spans="9:19">
      <c r="I1165" s="23">
        <v>42754</v>
      </c>
      <c r="J1165">
        <v>4.75</v>
      </c>
      <c r="K1165">
        <v>4.83</v>
      </c>
      <c r="L1165">
        <v>4.7300000000000004</v>
      </c>
      <c r="M1165">
        <v>4.83</v>
      </c>
      <c r="N1165">
        <v>4.83</v>
      </c>
      <c r="O1165">
        <v>4157600</v>
      </c>
      <c r="Q1165" s="42">
        <f t="shared" si="93"/>
        <v>4.7808627466063394</v>
      </c>
      <c r="R1165" s="42">
        <f t="shared" si="94"/>
        <v>4.7418432827078183</v>
      </c>
      <c r="S1165" s="42">
        <f t="shared" si="95"/>
        <v>4.8198822105048604</v>
      </c>
    </row>
    <row r="1166" spans="9:19">
      <c r="I1166" s="23">
        <v>42755</v>
      </c>
      <c r="J1166">
        <v>4.82</v>
      </c>
      <c r="K1166">
        <v>4.82</v>
      </c>
      <c r="L1166">
        <v>4.7699999999999996</v>
      </c>
      <c r="M1166">
        <v>4.79</v>
      </c>
      <c r="N1166">
        <v>4.79</v>
      </c>
      <c r="O1166">
        <v>1756100</v>
      </c>
      <c r="Q1166" s="42">
        <f t="shared" si="93"/>
        <v>4.7808627466063394</v>
      </c>
      <c r="R1166" s="42">
        <f t="shared" si="94"/>
        <v>4.7418432827078183</v>
      </c>
      <c r="S1166" s="42">
        <f t="shared" si="95"/>
        <v>4.8198822105048604</v>
      </c>
    </row>
    <row r="1167" spans="9:19">
      <c r="I1167" s="23">
        <v>42758</v>
      </c>
      <c r="J1167">
        <v>4.78</v>
      </c>
      <c r="K1167">
        <v>4.8099999999999996</v>
      </c>
      <c r="L1167">
        <v>4.76</v>
      </c>
      <c r="M1167">
        <v>4.8099999999999996</v>
      </c>
      <c r="N1167">
        <v>4.8099999999999996</v>
      </c>
      <c r="O1167">
        <v>2949500</v>
      </c>
      <c r="Q1167" s="42">
        <f t="shared" si="93"/>
        <v>4.7808627466063394</v>
      </c>
      <c r="R1167" s="42">
        <f t="shared" si="94"/>
        <v>4.7418432827078183</v>
      </c>
      <c r="S1167" s="42">
        <f t="shared" si="95"/>
        <v>4.8198822105048604</v>
      </c>
    </row>
    <row r="1168" spans="9:19">
      <c r="I1168" s="23">
        <v>42759</v>
      </c>
      <c r="J1168">
        <v>4.8</v>
      </c>
      <c r="K1168">
        <v>4.9000000000000004</v>
      </c>
      <c r="L1168">
        <v>4.7699999999999996</v>
      </c>
      <c r="M1168">
        <v>4.9000000000000004</v>
      </c>
      <c r="N1168">
        <v>4.9000000000000004</v>
      </c>
      <c r="O1168">
        <v>7563300</v>
      </c>
      <c r="Q1168" s="42">
        <f t="shared" si="93"/>
        <v>4.7808627466063394</v>
      </c>
      <c r="R1168" s="42">
        <f t="shared" si="94"/>
        <v>4.7418432827078183</v>
      </c>
      <c r="S1168" s="42">
        <f t="shared" si="95"/>
        <v>4.8198822105048604</v>
      </c>
    </row>
    <row r="1169" spans="9:19">
      <c r="I1169" s="23">
        <v>42760</v>
      </c>
      <c r="J1169">
        <v>4.9000000000000004</v>
      </c>
      <c r="K1169">
        <v>4.9800000000000004</v>
      </c>
      <c r="L1169">
        <v>4.8600000000000003</v>
      </c>
      <c r="M1169">
        <v>4.97</v>
      </c>
      <c r="N1169">
        <v>4.97</v>
      </c>
      <c r="O1169">
        <v>5187000</v>
      </c>
      <c r="Q1169" s="42">
        <f t="shared" si="93"/>
        <v>4.7808627466063394</v>
      </c>
      <c r="R1169" s="42">
        <f t="shared" si="94"/>
        <v>4.7418432827078183</v>
      </c>
      <c r="S1169" s="42">
        <f t="shared" si="95"/>
        <v>4.8198822105048604</v>
      </c>
    </row>
    <row r="1170" spans="9:19">
      <c r="I1170" s="23">
        <v>42761</v>
      </c>
      <c r="J1170">
        <v>4.97</v>
      </c>
      <c r="K1170">
        <v>5.05</v>
      </c>
      <c r="L1170">
        <v>4.93</v>
      </c>
      <c r="M1170">
        <v>5.05</v>
      </c>
      <c r="N1170">
        <v>5.05</v>
      </c>
      <c r="O1170">
        <v>5610200</v>
      </c>
      <c r="Q1170" s="42">
        <f t="shared" si="93"/>
        <v>4.7808627466063394</v>
      </c>
      <c r="R1170" s="42">
        <f t="shared" si="94"/>
        <v>4.7418432827078183</v>
      </c>
      <c r="S1170" s="42">
        <f t="shared" si="95"/>
        <v>4.8198822105048604</v>
      </c>
    </row>
    <row r="1171" spans="9:19">
      <c r="I1171" s="23">
        <v>42762</v>
      </c>
      <c r="J1171">
        <v>5.01</v>
      </c>
      <c r="K1171">
        <v>5.0999999999999996</v>
      </c>
      <c r="L1171">
        <v>5.01</v>
      </c>
      <c r="M1171">
        <v>5.0599999999999996</v>
      </c>
      <c r="N1171">
        <v>5.0599999999999996</v>
      </c>
      <c r="O1171">
        <v>4690200</v>
      </c>
      <c r="Q1171" s="42">
        <f t="shared" si="93"/>
        <v>4.7808627466063394</v>
      </c>
      <c r="R1171" s="42">
        <f t="shared" si="94"/>
        <v>4.7418432827078183</v>
      </c>
      <c r="S1171" s="42">
        <f t="shared" si="95"/>
        <v>4.8198822105048604</v>
      </c>
    </row>
    <row r="1172" spans="9:19">
      <c r="I1172" s="23">
        <v>42766</v>
      </c>
      <c r="J1172">
        <v>5.0599999999999996</v>
      </c>
      <c r="K1172">
        <v>5.0999999999999996</v>
      </c>
      <c r="L1172">
        <v>5.01</v>
      </c>
      <c r="M1172">
        <v>5.04</v>
      </c>
      <c r="N1172">
        <v>5.04</v>
      </c>
      <c r="O1172">
        <v>7400300</v>
      </c>
      <c r="Q1172" s="42">
        <f t="shared" si="93"/>
        <v>4.7808627466063394</v>
      </c>
      <c r="R1172" s="42">
        <f t="shared" si="94"/>
        <v>4.7418432827078183</v>
      </c>
      <c r="S1172" s="42">
        <f t="shared" si="95"/>
        <v>4.8198822105048604</v>
      </c>
    </row>
    <row r="1173" spans="9:19">
      <c r="I1173" s="23">
        <v>42768</v>
      </c>
      <c r="J1173">
        <v>5.04</v>
      </c>
      <c r="K1173">
        <v>5.07</v>
      </c>
      <c r="L1173">
        <v>5.0199999999999996</v>
      </c>
      <c r="M1173">
        <v>5.04</v>
      </c>
      <c r="N1173">
        <v>5.04</v>
      </c>
      <c r="O1173">
        <v>5982400</v>
      </c>
      <c r="Q1173" s="42">
        <f t="shared" si="93"/>
        <v>4.7808627466063394</v>
      </c>
      <c r="R1173" s="42">
        <f t="shared" si="94"/>
        <v>4.7418432827078183</v>
      </c>
      <c r="S1173" s="42">
        <f t="shared" si="95"/>
        <v>4.8198822105048604</v>
      </c>
    </row>
    <row r="1174" spans="9:19">
      <c r="I1174" s="23">
        <v>42769</v>
      </c>
      <c r="J1174">
        <v>5.04</v>
      </c>
      <c r="K1174">
        <v>5.07</v>
      </c>
      <c r="L1174">
        <v>5.0199999999999996</v>
      </c>
      <c r="M1174">
        <v>5.05</v>
      </c>
      <c r="N1174">
        <v>5.05</v>
      </c>
      <c r="O1174">
        <v>4139400</v>
      </c>
      <c r="Q1174" s="42">
        <f t="shared" si="93"/>
        <v>4.7808627466063394</v>
      </c>
      <c r="R1174" s="42">
        <f t="shared" si="94"/>
        <v>4.7418432827078183</v>
      </c>
      <c r="S1174" s="42">
        <f t="shared" si="95"/>
        <v>4.8198822105048604</v>
      </c>
    </row>
    <row r="1175" spans="9:19">
      <c r="I1175" s="23">
        <v>42772</v>
      </c>
      <c r="J1175">
        <v>5.0599999999999996</v>
      </c>
      <c r="K1175">
        <v>5.08</v>
      </c>
      <c r="L1175">
        <v>4.9800000000000004</v>
      </c>
      <c r="M1175">
        <v>5</v>
      </c>
      <c r="N1175">
        <v>5</v>
      </c>
      <c r="O1175">
        <v>2329700</v>
      </c>
      <c r="Q1175" s="42">
        <f t="shared" si="93"/>
        <v>4.7808627466063394</v>
      </c>
      <c r="R1175" s="42">
        <f t="shared" si="94"/>
        <v>4.7418432827078183</v>
      </c>
      <c r="S1175" s="42">
        <f t="shared" si="95"/>
        <v>4.8198822105048604</v>
      </c>
    </row>
    <row r="1176" spans="9:19">
      <c r="I1176" s="23">
        <v>42773</v>
      </c>
      <c r="J1176">
        <v>5</v>
      </c>
      <c r="K1176">
        <v>5.07</v>
      </c>
      <c r="L1176">
        <v>4.9800000000000004</v>
      </c>
      <c r="M1176">
        <v>5.0599999999999996</v>
      </c>
      <c r="N1176">
        <v>5.0599999999999996</v>
      </c>
      <c r="O1176">
        <v>1865200</v>
      </c>
      <c r="Q1176" s="42">
        <f t="shared" si="93"/>
        <v>4.7808627466063394</v>
      </c>
      <c r="R1176" s="42">
        <f t="shared" si="94"/>
        <v>4.7418432827078183</v>
      </c>
      <c r="S1176" s="42">
        <f t="shared" si="95"/>
        <v>4.8198822105048604</v>
      </c>
    </row>
    <row r="1177" spans="9:19">
      <c r="I1177" s="23">
        <v>42774</v>
      </c>
      <c r="J1177">
        <v>5.0599999999999996</v>
      </c>
      <c r="K1177">
        <v>5.08</v>
      </c>
      <c r="L1177">
        <v>5</v>
      </c>
      <c r="M1177">
        <v>5.0599999999999996</v>
      </c>
      <c r="N1177">
        <v>5.0599999999999996</v>
      </c>
      <c r="O1177">
        <v>10080200</v>
      </c>
      <c r="Q1177" s="42">
        <f t="shared" si="93"/>
        <v>4.7808627466063394</v>
      </c>
      <c r="R1177" s="42">
        <f t="shared" si="94"/>
        <v>4.7418432827078183</v>
      </c>
      <c r="S1177" s="42">
        <f t="shared" si="95"/>
        <v>4.8198822105048604</v>
      </c>
    </row>
    <row r="1178" spans="9:19">
      <c r="I1178" s="23">
        <v>42776</v>
      </c>
      <c r="J1178">
        <v>5.0599999999999996</v>
      </c>
      <c r="K1178">
        <v>5.0999999999999996</v>
      </c>
      <c r="L1178">
        <v>5.05</v>
      </c>
      <c r="M1178">
        <v>5.0599999999999996</v>
      </c>
      <c r="N1178">
        <v>5.0599999999999996</v>
      </c>
      <c r="O1178">
        <v>5980600</v>
      </c>
      <c r="Q1178" s="42">
        <f t="shared" si="93"/>
        <v>4.7808627466063394</v>
      </c>
      <c r="R1178" s="42">
        <f t="shared" si="94"/>
        <v>4.7418432827078183</v>
      </c>
      <c r="S1178" s="42">
        <f t="shared" si="95"/>
        <v>4.8198822105048604</v>
      </c>
    </row>
    <row r="1179" spans="9:19">
      <c r="I1179" s="23">
        <v>42779</v>
      </c>
      <c r="J1179">
        <v>5.0599999999999996</v>
      </c>
      <c r="K1179">
        <v>5.14</v>
      </c>
      <c r="L1179">
        <v>5.05</v>
      </c>
      <c r="M1179">
        <v>5.07</v>
      </c>
      <c r="N1179">
        <v>5.07</v>
      </c>
      <c r="O1179">
        <v>5455400</v>
      </c>
      <c r="Q1179" s="42">
        <f t="shared" si="93"/>
        <v>4.7808627466063394</v>
      </c>
      <c r="R1179" s="42">
        <f t="shared" si="94"/>
        <v>4.7418432827078183</v>
      </c>
      <c r="S1179" s="42">
        <f t="shared" si="95"/>
        <v>4.8198822105048604</v>
      </c>
    </row>
    <row r="1180" spans="9:19">
      <c r="I1180" s="23">
        <v>42780</v>
      </c>
      <c r="J1180">
        <v>5.07</v>
      </c>
      <c r="K1180">
        <v>5.0999999999999996</v>
      </c>
      <c r="L1180">
        <v>5.0199999999999996</v>
      </c>
      <c r="M1180">
        <v>5.04</v>
      </c>
      <c r="N1180">
        <v>5.04</v>
      </c>
      <c r="O1180">
        <v>5863300</v>
      </c>
      <c r="Q1180" s="42">
        <f t="shared" si="93"/>
        <v>4.7808627466063394</v>
      </c>
      <c r="R1180" s="42">
        <f t="shared" si="94"/>
        <v>4.7418432827078183</v>
      </c>
      <c r="S1180" s="42">
        <f t="shared" si="95"/>
        <v>4.8198822105048604</v>
      </c>
    </row>
    <row r="1181" spans="9:19">
      <c r="I1181" s="23">
        <v>42781</v>
      </c>
      <c r="J1181">
        <v>5.04</v>
      </c>
      <c r="K1181">
        <v>5.08</v>
      </c>
      <c r="L1181">
        <v>5.0199999999999996</v>
      </c>
      <c r="M1181">
        <v>5.05</v>
      </c>
      <c r="N1181">
        <v>5.05</v>
      </c>
      <c r="O1181">
        <v>10147300</v>
      </c>
      <c r="Q1181" s="42">
        <f t="shared" si="93"/>
        <v>4.7808627466063394</v>
      </c>
      <c r="R1181" s="42">
        <f t="shared" si="94"/>
        <v>4.7418432827078183</v>
      </c>
      <c r="S1181" s="42">
        <f t="shared" si="95"/>
        <v>4.8198822105048604</v>
      </c>
    </row>
    <row r="1182" spans="9:19">
      <c r="I1182" s="23">
        <v>42782</v>
      </c>
      <c r="J1182">
        <v>5.05</v>
      </c>
      <c r="K1182">
        <v>5.09</v>
      </c>
      <c r="L1182">
        <v>5.05</v>
      </c>
      <c r="M1182">
        <v>5.09</v>
      </c>
      <c r="N1182">
        <v>5.09</v>
      </c>
      <c r="O1182">
        <v>10902000</v>
      </c>
      <c r="Q1182" s="42">
        <f t="shared" si="93"/>
        <v>4.7808627466063394</v>
      </c>
      <c r="R1182" s="42">
        <f t="shared" si="94"/>
        <v>4.7418432827078183</v>
      </c>
      <c r="S1182" s="42">
        <f t="shared" si="95"/>
        <v>4.8198822105048604</v>
      </c>
    </row>
    <row r="1183" spans="9:19">
      <c r="I1183" s="23">
        <v>42783</v>
      </c>
      <c r="J1183">
        <v>5.08</v>
      </c>
      <c r="K1183">
        <v>5.25</v>
      </c>
      <c r="L1183">
        <v>5.08</v>
      </c>
      <c r="M1183">
        <v>5.25</v>
      </c>
      <c r="N1183">
        <v>5.25</v>
      </c>
      <c r="O1183">
        <v>10148000</v>
      </c>
      <c r="Q1183" s="42">
        <f t="shared" si="93"/>
        <v>4.7808627466063394</v>
      </c>
      <c r="R1183" s="42">
        <f t="shared" si="94"/>
        <v>4.7418432827078183</v>
      </c>
      <c r="S1183" s="42">
        <f t="shared" si="95"/>
        <v>4.8198822105048604</v>
      </c>
    </row>
    <row r="1184" spans="9:19">
      <c r="I1184" s="23">
        <v>42786</v>
      </c>
      <c r="J1184">
        <v>5.19</v>
      </c>
      <c r="K1184">
        <v>5.4</v>
      </c>
      <c r="L1184">
        <v>5.18</v>
      </c>
      <c r="M1184">
        <v>5.38</v>
      </c>
      <c r="N1184">
        <v>5.38</v>
      </c>
      <c r="O1184">
        <v>9069900</v>
      </c>
      <c r="Q1184" s="42">
        <f t="shared" si="93"/>
        <v>4.7808627466063394</v>
      </c>
      <c r="R1184" s="42">
        <f t="shared" si="94"/>
        <v>4.7418432827078183</v>
      </c>
      <c r="S1184" s="42">
        <f t="shared" si="95"/>
        <v>4.8198822105048604</v>
      </c>
    </row>
    <row r="1185" spans="9:19">
      <c r="I1185" s="23">
        <v>42787</v>
      </c>
      <c r="J1185">
        <v>5.4</v>
      </c>
      <c r="K1185">
        <v>5.41</v>
      </c>
      <c r="L1185">
        <v>5.2</v>
      </c>
      <c r="M1185">
        <v>5.2</v>
      </c>
      <c r="N1185">
        <v>5.2</v>
      </c>
      <c r="O1185">
        <v>10337300</v>
      </c>
      <c r="Q1185" s="42">
        <f t="shared" si="93"/>
        <v>4.7808627466063394</v>
      </c>
      <c r="R1185" s="42">
        <f t="shared" si="94"/>
        <v>4.7418432827078183</v>
      </c>
      <c r="S1185" s="42">
        <f t="shared" si="95"/>
        <v>4.8198822105048604</v>
      </c>
    </row>
    <row r="1186" spans="9:19">
      <c r="I1186" s="23">
        <v>42788</v>
      </c>
      <c r="J1186">
        <v>5.21</v>
      </c>
      <c r="K1186">
        <v>5.4</v>
      </c>
      <c r="L1186">
        <v>5.16</v>
      </c>
      <c r="M1186">
        <v>5.4</v>
      </c>
      <c r="N1186">
        <v>5.4</v>
      </c>
      <c r="O1186">
        <v>15642400</v>
      </c>
      <c r="Q1186" s="42">
        <f t="shared" si="93"/>
        <v>4.7808627466063394</v>
      </c>
      <c r="R1186" s="42">
        <f t="shared" si="94"/>
        <v>4.7418432827078183</v>
      </c>
      <c r="S1186" s="42">
        <f t="shared" si="95"/>
        <v>4.8198822105048604</v>
      </c>
    </row>
    <row r="1187" spans="9:19">
      <c r="I1187" s="23">
        <v>42789</v>
      </c>
      <c r="J1187">
        <v>5.4</v>
      </c>
      <c r="K1187">
        <v>5.56</v>
      </c>
      <c r="L1187">
        <v>5.35</v>
      </c>
      <c r="M1187">
        <v>5.47</v>
      </c>
      <c r="N1187">
        <v>5.47</v>
      </c>
      <c r="O1187">
        <v>14147000</v>
      </c>
      <c r="Q1187" s="42">
        <f t="shared" si="93"/>
        <v>4.7808627466063394</v>
      </c>
      <c r="R1187" s="42">
        <f t="shared" si="94"/>
        <v>4.7418432827078183</v>
      </c>
      <c r="S1187" s="42">
        <f t="shared" si="95"/>
        <v>4.8198822105048604</v>
      </c>
    </row>
    <row r="1188" spans="9:19">
      <c r="I1188" s="23">
        <v>42790</v>
      </c>
      <c r="J1188">
        <v>5.5</v>
      </c>
      <c r="K1188">
        <v>5.58</v>
      </c>
      <c r="L1188">
        <v>5.23</v>
      </c>
      <c r="M1188">
        <v>5.28</v>
      </c>
      <c r="N1188">
        <v>5.28</v>
      </c>
      <c r="O1188">
        <v>13577700</v>
      </c>
      <c r="Q1188" s="42">
        <f t="shared" si="93"/>
        <v>4.7808627466063394</v>
      </c>
      <c r="R1188" s="42">
        <f t="shared" si="94"/>
        <v>4.7418432827078183</v>
      </c>
      <c r="S1188" s="42">
        <f t="shared" si="95"/>
        <v>4.8198822105048604</v>
      </c>
    </row>
    <row r="1189" spans="9:19">
      <c r="I1189" s="23">
        <v>42793</v>
      </c>
      <c r="J1189">
        <v>5.3</v>
      </c>
      <c r="K1189">
        <v>5.34</v>
      </c>
      <c r="L1189">
        <v>5.25</v>
      </c>
      <c r="M1189">
        <v>5.25</v>
      </c>
      <c r="N1189">
        <v>5.25</v>
      </c>
      <c r="O1189">
        <v>3386500</v>
      </c>
      <c r="Q1189" s="42">
        <f t="shared" si="93"/>
        <v>4.7808627466063394</v>
      </c>
      <c r="R1189" s="42">
        <f t="shared" si="94"/>
        <v>4.7418432827078183</v>
      </c>
      <c r="S1189" s="42">
        <f t="shared" si="95"/>
        <v>4.8198822105048604</v>
      </c>
    </row>
    <row r="1190" spans="9:19">
      <c r="I1190" s="23">
        <v>42794</v>
      </c>
      <c r="J1190">
        <v>5.24</v>
      </c>
      <c r="K1190">
        <v>5.3</v>
      </c>
      <c r="L1190">
        <v>5.21</v>
      </c>
      <c r="M1190">
        <v>5.25</v>
      </c>
      <c r="N1190">
        <v>5.25</v>
      </c>
      <c r="O1190">
        <v>6963600</v>
      </c>
      <c r="Q1190" s="42">
        <f t="shared" si="93"/>
        <v>4.7808627466063394</v>
      </c>
      <c r="R1190" s="42">
        <f t="shared" si="94"/>
        <v>4.7418432827078183</v>
      </c>
      <c r="S1190" s="42">
        <f t="shared" si="95"/>
        <v>4.8198822105048604</v>
      </c>
    </row>
    <row r="1191" spans="9:19">
      <c r="I1191" s="23">
        <v>42795</v>
      </c>
      <c r="J1191">
        <v>5.27</v>
      </c>
      <c r="K1191">
        <v>5.32</v>
      </c>
      <c r="L1191">
        <v>5.25</v>
      </c>
      <c r="M1191">
        <v>5.29</v>
      </c>
      <c r="N1191">
        <v>5.29</v>
      </c>
      <c r="O1191">
        <v>6141400</v>
      </c>
      <c r="Q1191" s="42">
        <f t="shared" si="93"/>
        <v>4.7808627466063394</v>
      </c>
      <c r="R1191" s="42">
        <f t="shared" si="94"/>
        <v>4.7418432827078183</v>
      </c>
      <c r="S1191" s="42">
        <f t="shared" si="95"/>
        <v>4.8198822105048604</v>
      </c>
    </row>
    <row r="1192" spans="9:19">
      <c r="I1192" s="23">
        <v>42796</v>
      </c>
      <c r="J1192">
        <v>5.3</v>
      </c>
      <c r="K1192">
        <v>5.38</v>
      </c>
      <c r="L1192">
        <v>5.3</v>
      </c>
      <c r="M1192">
        <v>5.38</v>
      </c>
      <c r="N1192">
        <v>5.38</v>
      </c>
      <c r="O1192">
        <v>6500300</v>
      </c>
      <c r="Q1192" s="42">
        <f t="shared" si="93"/>
        <v>4.7808627466063394</v>
      </c>
      <c r="R1192" s="42">
        <f t="shared" si="94"/>
        <v>4.7418432827078183</v>
      </c>
      <c r="S1192" s="42">
        <f t="shared" si="95"/>
        <v>4.8198822105048604</v>
      </c>
    </row>
    <row r="1193" spans="9:19">
      <c r="I1193" s="23">
        <v>42797</v>
      </c>
      <c r="J1193">
        <v>5.4</v>
      </c>
      <c r="K1193">
        <v>5.4</v>
      </c>
      <c r="L1193">
        <v>5.29</v>
      </c>
      <c r="M1193">
        <v>5.29</v>
      </c>
      <c r="N1193">
        <v>5.29</v>
      </c>
      <c r="O1193">
        <v>5748200</v>
      </c>
      <c r="Q1193" s="42">
        <f t="shared" si="93"/>
        <v>4.7808627466063394</v>
      </c>
      <c r="R1193" s="42">
        <f t="shared" si="94"/>
        <v>4.7418432827078183</v>
      </c>
      <c r="S1193" s="42">
        <f t="shared" si="95"/>
        <v>4.8198822105048604</v>
      </c>
    </row>
    <row r="1194" spans="9:19">
      <c r="I1194" s="23">
        <v>42800</v>
      </c>
      <c r="J1194">
        <v>5.3</v>
      </c>
      <c r="K1194">
        <v>5.53</v>
      </c>
      <c r="L1194">
        <v>5.3</v>
      </c>
      <c r="M1194">
        <v>5.52</v>
      </c>
      <c r="N1194">
        <v>5.52</v>
      </c>
      <c r="O1194">
        <v>7730200</v>
      </c>
      <c r="Q1194" s="42">
        <f t="shared" si="93"/>
        <v>4.7808627466063394</v>
      </c>
      <c r="R1194" s="42">
        <f t="shared" si="94"/>
        <v>4.7418432827078183</v>
      </c>
      <c r="S1194" s="42">
        <f t="shared" si="95"/>
        <v>4.8198822105048604</v>
      </c>
    </row>
    <row r="1195" spans="9:19">
      <c r="I1195" s="23">
        <v>42801</v>
      </c>
      <c r="J1195">
        <v>5.55</v>
      </c>
      <c r="K1195">
        <v>5.55</v>
      </c>
      <c r="L1195">
        <v>5.44</v>
      </c>
      <c r="M1195">
        <v>5.44</v>
      </c>
      <c r="N1195">
        <v>5.44</v>
      </c>
      <c r="O1195">
        <v>12028700</v>
      </c>
      <c r="Q1195" s="42">
        <f t="shared" si="93"/>
        <v>4.7808627466063394</v>
      </c>
      <c r="R1195" s="42">
        <f t="shared" si="94"/>
        <v>4.7418432827078183</v>
      </c>
      <c r="S1195" s="42">
        <f t="shared" si="95"/>
        <v>4.8198822105048604</v>
      </c>
    </row>
    <row r="1196" spans="9:19">
      <c r="I1196" s="23">
        <v>42802</v>
      </c>
      <c r="J1196">
        <v>5.36</v>
      </c>
      <c r="K1196">
        <v>5.47</v>
      </c>
      <c r="L1196">
        <v>5.36</v>
      </c>
      <c r="M1196">
        <v>5.4</v>
      </c>
      <c r="N1196">
        <v>5.4</v>
      </c>
      <c r="O1196">
        <v>4545800</v>
      </c>
      <c r="Q1196" s="42">
        <f t="shared" si="93"/>
        <v>4.7808627466063394</v>
      </c>
      <c r="R1196" s="42">
        <f t="shared" si="94"/>
        <v>4.7418432827078183</v>
      </c>
      <c r="S1196" s="42">
        <f t="shared" si="95"/>
        <v>4.8198822105048604</v>
      </c>
    </row>
    <row r="1197" spans="9:19">
      <c r="I1197" s="23">
        <v>42803</v>
      </c>
      <c r="J1197">
        <v>5.42</v>
      </c>
      <c r="K1197">
        <v>5.47</v>
      </c>
      <c r="L1197">
        <v>5.35</v>
      </c>
      <c r="M1197">
        <v>5.35</v>
      </c>
      <c r="N1197">
        <v>5.35</v>
      </c>
      <c r="O1197">
        <v>5448000</v>
      </c>
      <c r="Q1197" s="42">
        <f t="shared" si="93"/>
        <v>4.7808627466063394</v>
      </c>
      <c r="R1197" s="42">
        <f t="shared" si="94"/>
        <v>4.7418432827078183</v>
      </c>
      <c r="S1197" s="42">
        <f t="shared" si="95"/>
        <v>4.8198822105048604</v>
      </c>
    </row>
    <row r="1198" spans="9:19">
      <c r="I1198" s="23">
        <v>42804</v>
      </c>
      <c r="J1198">
        <v>5.36</v>
      </c>
      <c r="K1198">
        <v>5.36</v>
      </c>
      <c r="L1198">
        <v>5.27</v>
      </c>
      <c r="M1198">
        <v>5.27</v>
      </c>
      <c r="N1198">
        <v>5.27</v>
      </c>
      <c r="O1198">
        <v>6317600</v>
      </c>
      <c r="Q1198" s="42">
        <f t="shared" si="93"/>
        <v>4.7808627466063394</v>
      </c>
      <c r="R1198" s="42">
        <f t="shared" si="94"/>
        <v>4.7418432827078183</v>
      </c>
      <c r="S1198" s="42">
        <f t="shared" si="95"/>
        <v>4.8198822105048604</v>
      </c>
    </row>
    <row r="1199" spans="9:19">
      <c r="I1199" s="23">
        <v>42807</v>
      </c>
      <c r="J1199">
        <v>5.3</v>
      </c>
      <c r="K1199">
        <v>5.32</v>
      </c>
      <c r="L1199">
        <v>5.24</v>
      </c>
      <c r="M1199">
        <v>5.25</v>
      </c>
      <c r="N1199">
        <v>5.25</v>
      </c>
      <c r="O1199">
        <v>3754000</v>
      </c>
      <c r="Q1199" s="42">
        <f t="shared" si="93"/>
        <v>4.7808627466063394</v>
      </c>
      <c r="R1199" s="42">
        <f t="shared" si="94"/>
        <v>4.7418432827078183</v>
      </c>
      <c r="S1199" s="42">
        <f t="shared" si="95"/>
        <v>4.8198822105048604</v>
      </c>
    </row>
    <row r="1200" spans="9:19">
      <c r="I1200" s="23">
        <v>42808</v>
      </c>
      <c r="J1200">
        <v>5.25</v>
      </c>
      <c r="K1200">
        <v>5.4</v>
      </c>
      <c r="L1200">
        <v>5.24</v>
      </c>
      <c r="M1200">
        <v>5.35</v>
      </c>
      <c r="N1200">
        <v>5.35</v>
      </c>
      <c r="O1200">
        <v>11173700</v>
      </c>
      <c r="Q1200" s="42">
        <f t="shared" si="93"/>
        <v>4.7808627466063394</v>
      </c>
      <c r="R1200" s="42">
        <f t="shared" si="94"/>
        <v>4.7418432827078183</v>
      </c>
      <c r="S1200" s="42">
        <f t="shared" si="95"/>
        <v>4.8198822105048604</v>
      </c>
    </row>
    <row r="1201" spans="9:19">
      <c r="I1201" s="23">
        <v>42809</v>
      </c>
      <c r="J1201">
        <v>5.36</v>
      </c>
      <c r="K1201">
        <v>5.39</v>
      </c>
      <c r="L1201">
        <v>5.35</v>
      </c>
      <c r="M1201">
        <v>5.35</v>
      </c>
      <c r="N1201">
        <v>5.35</v>
      </c>
      <c r="O1201">
        <v>3406700</v>
      </c>
      <c r="Q1201" s="42">
        <f t="shared" si="93"/>
        <v>4.7808627466063394</v>
      </c>
      <c r="R1201" s="42">
        <f t="shared" si="94"/>
        <v>4.7418432827078183</v>
      </c>
      <c r="S1201" s="42">
        <f t="shared" si="95"/>
        <v>4.8198822105048604</v>
      </c>
    </row>
    <row r="1202" spans="9:19">
      <c r="I1202" s="23">
        <v>42810</v>
      </c>
      <c r="J1202">
        <v>5.4</v>
      </c>
      <c r="K1202">
        <v>5.45</v>
      </c>
      <c r="L1202">
        <v>5.38</v>
      </c>
      <c r="M1202">
        <v>5.42</v>
      </c>
      <c r="N1202">
        <v>5.42</v>
      </c>
      <c r="O1202">
        <v>13072600</v>
      </c>
      <c r="Q1202" s="42">
        <f t="shared" si="93"/>
        <v>4.7808627466063394</v>
      </c>
      <c r="R1202" s="42">
        <f t="shared" si="94"/>
        <v>4.7418432827078183</v>
      </c>
      <c r="S1202" s="42">
        <f t="shared" si="95"/>
        <v>4.8198822105048604</v>
      </c>
    </row>
    <row r="1203" spans="9:19">
      <c r="I1203" s="23">
        <v>42811</v>
      </c>
      <c r="J1203">
        <v>5.44</v>
      </c>
      <c r="K1203">
        <v>5.56</v>
      </c>
      <c r="L1203">
        <v>5.4</v>
      </c>
      <c r="M1203">
        <v>5.47</v>
      </c>
      <c r="N1203">
        <v>5.47</v>
      </c>
      <c r="O1203">
        <v>18967400</v>
      </c>
      <c r="Q1203" s="42">
        <f t="shared" si="93"/>
        <v>4.7808627466063394</v>
      </c>
      <c r="R1203" s="42">
        <f t="shared" si="94"/>
        <v>4.7418432827078183</v>
      </c>
      <c r="S1203" s="42">
        <f t="shared" si="95"/>
        <v>4.8198822105048604</v>
      </c>
    </row>
    <row r="1204" spans="9:19">
      <c r="I1204" s="23">
        <v>42814</v>
      </c>
      <c r="J1204">
        <v>5.47</v>
      </c>
      <c r="K1204">
        <v>5.57</v>
      </c>
      <c r="L1204">
        <v>5.47</v>
      </c>
      <c r="M1204">
        <v>5.54</v>
      </c>
      <c r="N1204">
        <v>5.54</v>
      </c>
      <c r="O1204">
        <v>7122500</v>
      </c>
      <c r="Q1204" s="42">
        <f t="shared" si="93"/>
        <v>4.7808627466063394</v>
      </c>
      <c r="R1204" s="42">
        <f t="shared" si="94"/>
        <v>4.7418432827078183</v>
      </c>
      <c r="S1204" s="42">
        <f t="shared" si="95"/>
        <v>4.8198822105048604</v>
      </c>
    </row>
    <row r="1205" spans="9:19">
      <c r="I1205" s="23">
        <v>42815</v>
      </c>
      <c r="J1205">
        <v>5.55</v>
      </c>
      <c r="K1205">
        <v>5.68</v>
      </c>
      <c r="L1205">
        <v>5.54</v>
      </c>
      <c r="M1205">
        <v>5.68</v>
      </c>
      <c r="N1205">
        <v>5.68</v>
      </c>
      <c r="O1205">
        <v>11264900</v>
      </c>
      <c r="Q1205" s="42">
        <f t="shared" si="93"/>
        <v>4.7808627466063394</v>
      </c>
      <c r="R1205" s="42">
        <f t="shared" si="94"/>
        <v>4.7418432827078183</v>
      </c>
      <c r="S1205" s="42">
        <f t="shared" si="95"/>
        <v>4.8198822105048604</v>
      </c>
    </row>
    <row r="1206" spans="9:19">
      <c r="I1206" s="23">
        <v>42816</v>
      </c>
      <c r="J1206">
        <v>5.63</v>
      </c>
      <c r="K1206">
        <v>5.63</v>
      </c>
      <c r="L1206">
        <v>5.44</v>
      </c>
      <c r="M1206">
        <v>5.5</v>
      </c>
      <c r="N1206">
        <v>5.5</v>
      </c>
      <c r="O1206">
        <v>26319900</v>
      </c>
      <c r="Q1206" s="42">
        <f t="shared" si="93"/>
        <v>4.7808627466063394</v>
      </c>
      <c r="R1206" s="42">
        <f t="shared" si="94"/>
        <v>4.7418432827078183</v>
      </c>
      <c r="S1206" s="42">
        <f t="shared" si="95"/>
        <v>4.8198822105048604</v>
      </c>
    </row>
    <row r="1207" spans="9:19">
      <c r="I1207" s="23">
        <v>42817</v>
      </c>
      <c r="J1207">
        <v>5.53</v>
      </c>
      <c r="K1207">
        <v>5.55</v>
      </c>
      <c r="L1207">
        <v>5.44</v>
      </c>
      <c r="M1207">
        <v>5.45</v>
      </c>
      <c r="N1207">
        <v>5.45</v>
      </c>
      <c r="O1207">
        <v>23229500</v>
      </c>
      <c r="Q1207" s="42">
        <f t="shared" si="93"/>
        <v>4.7808627466063394</v>
      </c>
      <c r="R1207" s="42">
        <f t="shared" si="94"/>
        <v>4.7418432827078183</v>
      </c>
      <c r="S1207" s="42">
        <f t="shared" si="95"/>
        <v>4.8198822105048604</v>
      </c>
    </row>
    <row r="1208" spans="9:19">
      <c r="I1208" s="23">
        <v>42818</v>
      </c>
      <c r="J1208">
        <v>5.46</v>
      </c>
      <c r="K1208">
        <v>5.58</v>
      </c>
      <c r="L1208">
        <v>5.46</v>
      </c>
      <c r="M1208">
        <v>5.57</v>
      </c>
      <c r="N1208">
        <v>5.57</v>
      </c>
      <c r="O1208">
        <v>11516200</v>
      </c>
      <c r="Q1208" s="42">
        <f t="shared" si="93"/>
        <v>4.7808627466063394</v>
      </c>
      <c r="R1208" s="42">
        <f t="shared" si="94"/>
        <v>4.7418432827078183</v>
      </c>
      <c r="S1208" s="42">
        <f t="shared" si="95"/>
        <v>4.8198822105048604</v>
      </c>
    </row>
    <row r="1209" spans="9:19">
      <c r="I1209" s="23">
        <v>42821</v>
      </c>
      <c r="J1209">
        <v>5.57</v>
      </c>
      <c r="K1209">
        <v>5.68</v>
      </c>
      <c r="L1209">
        <v>5.54</v>
      </c>
      <c r="M1209">
        <v>5.65</v>
      </c>
      <c r="N1209">
        <v>5.65</v>
      </c>
      <c r="O1209">
        <v>11434200</v>
      </c>
      <c r="Q1209" s="42">
        <f t="shared" si="93"/>
        <v>4.7808627466063394</v>
      </c>
      <c r="R1209" s="42">
        <f t="shared" si="94"/>
        <v>4.7418432827078183</v>
      </c>
      <c r="S1209" s="42">
        <f t="shared" si="95"/>
        <v>4.8198822105048604</v>
      </c>
    </row>
    <row r="1210" spans="9:19">
      <c r="I1210" s="23">
        <v>42822</v>
      </c>
      <c r="J1210">
        <v>5.65</v>
      </c>
      <c r="K1210">
        <v>5.75</v>
      </c>
      <c r="L1210">
        <v>5.64</v>
      </c>
      <c r="M1210">
        <v>5.75</v>
      </c>
      <c r="N1210">
        <v>5.75</v>
      </c>
      <c r="O1210">
        <v>9448200</v>
      </c>
      <c r="Q1210" s="42">
        <f t="shared" si="93"/>
        <v>4.7808627466063394</v>
      </c>
      <c r="R1210" s="42">
        <f t="shared" si="94"/>
        <v>4.7418432827078183</v>
      </c>
      <c r="S1210" s="42">
        <f t="shared" si="95"/>
        <v>4.8198822105048604</v>
      </c>
    </row>
    <row r="1211" spans="9:19">
      <c r="I1211" s="23">
        <v>42823</v>
      </c>
      <c r="J1211">
        <v>5.76</v>
      </c>
      <c r="K1211">
        <v>5.81</v>
      </c>
      <c r="L1211">
        <v>5.68</v>
      </c>
      <c r="M1211">
        <v>5.7</v>
      </c>
      <c r="N1211">
        <v>5.7</v>
      </c>
      <c r="O1211">
        <v>15219000</v>
      </c>
      <c r="Q1211" s="42">
        <f t="shared" si="93"/>
        <v>4.7808627466063394</v>
      </c>
      <c r="R1211" s="42">
        <f t="shared" si="94"/>
        <v>4.7418432827078183</v>
      </c>
      <c r="S1211" s="42">
        <f t="shared" si="95"/>
        <v>4.8198822105048604</v>
      </c>
    </row>
    <row r="1212" spans="9:19">
      <c r="I1212" s="23">
        <v>42824</v>
      </c>
      <c r="J1212" t="s">
        <v>137</v>
      </c>
      <c r="K1212" t="s">
        <v>137</v>
      </c>
      <c r="L1212" t="s">
        <v>137</v>
      </c>
      <c r="M1212" t="s">
        <v>137</v>
      </c>
      <c r="N1212">
        <f t="shared" ref="N1212:N1213" si="96">N1211</f>
        <v>5.7</v>
      </c>
      <c r="O1212" t="s">
        <v>137</v>
      </c>
      <c r="Q1212" s="42">
        <f t="shared" si="93"/>
        <v>4.7808627466063394</v>
      </c>
      <c r="R1212" s="42">
        <f t="shared" si="94"/>
        <v>4.7418432827078183</v>
      </c>
      <c r="S1212" s="42">
        <f t="shared" si="95"/>
        <v>4.8198822105048604</v>
      </c>
    </row>
    <row r="1213" spans="9:19">
      <c r="I1213" s="23">
        <v>42825</v>
      </c>
      <c r="J1213" t="s">
        <v>137</v>
      </c>
      <c r="K1213" t="s">
        <v>137</v>
      </c>
      <c r="L1213" t="s">
        <v>137</v>
      </c>
      <c r="M1213" t="s">
        <v>137</v>
      </c>
      <c r="N1213">
        <f t="shared" si="96"/>
        <v>5.7</v>
      </c>
      <c r="O1213" t="s">
        <v>137</v>
      </c>
      <c r="Q1213" s="42">
        <f t="shared" si="93"/>
        <v>4.7808627466063394</v>
      </c>
      <c r="R1213" s="42">
        <f t="shared" si="94"/>
        <v>4.7418432827078183</v>
      </c>
      <c r="S1213" s="42">
        <f t="shared" si="95"/>
        <v>4.8198822105048604</v>
      </c>
    </row>
    <row r="1214" spans="9:19">
      <c r="I1214" s="23">
        <v>42828</v>
      </c>
      <c r="J1214">
        <v>5.45</v>
      </c>
      <c r="K1214">
        <v>5.59</v>
      </c>
      <c r="L1214">
        <v>5.39</v>
      </c>
      <c r="M1214">
        <v>5.56</v>
      </c>
      <c r="N1214">
        <v>5.56</v>
      </c>
      <c r="O1214">
        <v>15910000</v>
      </c>
      <c r="Q1214" s="42">
        <f t="shared" si="93"/>
        <v>4.7808627466063394</v>
      </c>
      <c r="R1214" s="42">
        <f t="shared" si="94"/>
        <v>4.7418432827078183</v>
      </c>
      <c r="S1214" s="42">
        <f t="shared" si="95"/>
        <v>4.8198822105048604</v>
      </c>
    </row>
    <row r="1215" spans="9:19">
      <c r="I1215" s="23">
        <v>42829</v>
      </c>
      <c r="J1215">
        <v>5.58</v>
      </c>
      <c r="K1215">
        <v>5.58</v>
      </c>
      <c r="L1215">
        <v>5.44</v>
      </c>
      <c r="M1215">
        <v>5.52</v>
      </c>
      <c r="N1215">
        <v>5.52</v>
      </c>
      <c r="O1215">
        <v>10100200</v>
      </c>
      <c r="Q1215" s="42">
        <f t="shared" si="93"/>
        <v>4.7808627466063394</v>
      </c>
      <c r="R1215" s="42">
        <f t="shared" si="94"/>
        <v>4.7418432827078183</v>
      </c>
      <c r="S1215" s="42">
        <f t="shared" si="95"/>
        <v>4.8198822105048604</v>
      </c>
    </row>
    <row r="1216" spans="9:19">
      <c r="I1216" s="23">
        <v>42830</v>
      </c>
      <c r="J1216">
        <v>5.5</v>
      </c>
      <c r="K1216">
        <v>5.51</v>
      </c>
      <c r="L1216">
        <v>5.46</v>
      </c>
      <c r="M1216">
        <v>5.5</v>
      </c>
      <c r="N1216">
        <v>5.5</v>
      </c>
      <c r="O1216">
        <v>8377800</v>
      </c>
      <c r="Q1216" s="42">
        <f t="shared" si="93"/>
        <v>4.7808627466063394</v>
      </c>
      <c r="R1216" s="42">
        <f t="shared" si="94"/>
        <v>4.7418432827078183</v>
      </c>
      <c r="S1216" s="42">
        <f t="shared" si="95"/>
        <v>4.8198822105048604</v>
      </c>
    </row>
    <row r="1217" spans="9:19">
      <c r="I1217" s="23">
        <v>42831</v>
      </c>
      <c r="J1217">
        <v>5.49</v>
      </c>
      <c r="K1217">
        <v>5.53</v>
      </c>
      <c r="L1217">
        <v>5.46</v>
      </c>
      <c r="M1217">
        <v>5.49</v>
      </c>
      <c r="N1217">
        <v>5.49</v>
      </c>
      <c r="O1217">
        <v>8548600</v>
      </c>
      <c r="Q1217" s="42">
        <f t="shared" si="93"/>
        <v>4.7808627466063394</v>
      </c>
      <c r="R1217" s="42">
        <f t="shared" si="94"/>
        <v>4.7418432827078183</v>
      </c>
      <c r="S1217" s="42">
        <f t="shared" si="95"/>
        <v>4.8198822105048604</v>
      </c>
    </row>
    <row r="1218" spans="9:19">
      <c r="I1218" s="23">
        <v>42832</v>
      </c>
      <c r="J1218">
        <v>5.47</v>
      </c>
      <c r="K1218">
        <v>5.5</v>
      </c>
      <c r="L1218">
        <v>5.46</v>
      </c>
      <c r="M1218">
        <v>5.48</v>
      </c>
      <c r="N1218">
        <v>5.48</v>
      </c>
      <c r="O1218">
        <v>5683600</v>
      </c>
      <c r="Q1218" s="42">
        <f t="shared" si="93"/>
        <v>4.7808627466063394</v>
      </c>
      <c r="R1218" s="42">
        <f t="shared" si="94"/>
        <v>4.7418432827078183</v>
      </c>
      <c r="S1218" s="42">
        <f t="shared" si="95"/>
        <v>4.8198822105048604</v>
      </c>
    </row>
    <row r="1219" spans="9:19">
      <c r="I1219" s="23">
        <v>42835</v>
      </c>
      <c r="J1219">
        <v>5.51</v>
      </c>
      <c r="K1219">
        <v>5.52</v>
      </c>
      <c r="L1219">
        <v>5.43</v>
      </c>
      <c r="M1219">
        <v>5.49</v>
      </c>
      <c r="N1219">
        <v>5.49</v>
      </c>
      <c r="O1219">
        <v>10978000</v>
      </c>
      <c r="Q1219" s="42">
        <f t="shared" si="93"/>
        <v>4.7808627466063394</v>
      </c>
      <c r="R1219" s="42">
        <f t="shared" si="94"/>
        <v>4.7418432827078183</v>
      </c>
      <c r="S1219" s="42">
        <f t="shared" si="95"/>
        <v>4.8198822105048604</v>
      </c>
    </row>
    <row r="1220" spans="9:19">
      <c r="I1220" s="23">
        <v>42836</v>
      </c>
      <c r="J1220">
        <v>5.49</v>
      </c>
      <c r="K1220">
        <v>5.55</v>
      </c>
      <c r="L1220">
        <v>5.44</v>
      </c>
      <c r="M1220">
        <v>5.49</v>
      </c>
      <c r="N1220">
        <v>5.49</v>
      </c>
      <c r="O1220">
        <v>4868500</v>
      </c>
      <c r="Q1220" s="42">
        <f t="shared" si="93"/>
        <v>4.7808627466063394</v>
      </c>
      <c r="R1220" s="42">
        <f t="shared" si="94"/>
        <v>4.7418432827078183</v>
      </c>
      <c r="S1220" s="42">
        <f t="shared" si="95"/>
        <v>4.8198822105048604</v>
      </c>
    </row>
    <row r="1221" spans="9:19">
      <c r="I1221" s="23">
        <v>42837</v>
      </c>
      <c r="J1221">
        <v>5.5</v>
      </c>
      <c r="K1221">
        <v>5.57</v>
      </c>
      <c r="L1221">
        <v>5.48</v>
      </c>
      <c r="M1221">
        <v>5.55</v>
      </c>
      <c r="N1221">
        <v>5.55</v>
      </c>
      <c r="O1221">
        <v>11206200</v>
      </c>
      <c r="Q1221" s="42">
        <f t="shared" si="93"/>
        <v>4.7808627466063394</v>
      </c>
      <c r="R1221" s="42">
        <f t="shared" si="94"/>
        <v>4.7418432827078183</v>
      </c>
      <c r="S1221" s="42">
        <f t="shared" si="95"/>
        <v>4.8198822105048604</v>
      </c>
    </row>
    <row r="1222" spans="9:19">
      <c r="I1222" s="23">
        <v>42838</v>
      </c>
      <c r="J1222">
        <v>5.55</v>
      </c>
      <c r="K1222">
        <v>5.7</v>
      </c>
      <c r="L1222">
        <v>5.53</v>
      </c>
      <c r="M1222">
        <v>5.68</v>
      </c>
      <c r="N1222">
        <v>5.68</v>
      </c>
      <c r="O1222">
        <v>14224600</v>
      </c>
      <c r="Q1222" s="42">
        <f t="shared" si="93"/>
        <v>4.7808627466063394</v>
      </c>
      <c r="R1222" s="42">
        <f t="shared" si="94"/>
        <v>4.7418432827078183</v>
      </c>
      <c r="S1222" s="42">
        <f t="shared" si="95"/>
        <v>4.8198822105048604</v>
      </c>
    </row>
    <row r="1223" spans="9:19">
      <c r="I1223" s="23">
        <v>42839</v>
      </c>
      <c r="J1223">
        <v>5.67</v>
      </c>
      <c r="K1223">
        <v>5.67</v>
      </c>
      <c r="L1223">
        <v>5.58</v>
      </c>
      <c r="M1223">
        <v>5.63</v>
      </c>
      <c r="N1223">
        <v>5.63</v>
      </c>
      <c r="O1223">
        <v>2380500</v>
      </c>
      <c r="Q1223" s="42">
        <f t="shared" si="93"/>
        <v>4.7808627466063394</v>
      </c>
      <c r="R1223" s="42">
        <f t="shared" si="94"/>
        <v>4.7418432827078183</v>
      </c>
      <c r="S1223" s="42">
        <f t="shared" si="95"/>
        <v>4.8198822105048604</v>
      </c>
    </row>
    <row r="1224" spans="9:19">
      <c r="I1224" s="23">
        <v>42842</v>
      </c>
      <c r="J1224">
        <v>5.61</v>
      </c>
      <c r="K1224">
        <v>5.63</v>
      </c>
      <c r="L1224">
        <v>5.5</v>
      </c>
      <c r="M1224">
        <v>5.5</v>
      </c>
      <c r="N1224">
        <v>5.5</v>
      </c>
      <c r="O1224">
        <v>6588000</v>
      </c>
      <c r="Q1224" s="42">
        <f t="shared" si="93"/>
        <v>4.7808627466063394</v>
      </c>
      <c r="R1224" s="42">
        <f t="shared" si="94"/>
        <v>4.7418432827078183</v>
      </c>
      <c r="S1224" s="42">
        <f t="shared" si="95"/>
        <v>4.8198822105048604</v>
      </c>
    </row>
    <row r="1225" spans="9:19">
      <c r="I1225" s="23">
        <v>42843</v>
      </c>
      <c r="J1225">
        <v>5.55</v>
      </c>
      <c r="K1225">
        <v>5.61</v>
      </c>
      <c r="L1225">
        <v>5.54</v>
      </c>
      <c r="M1225">
        <v>5.56</v>
      </c>
      <c r="N1225">
        <v>5.56</v>
      </c>
      <c r="O1225">
        <v>4580200</v>
      </c>
      <c r="Q1225" s="42">
        <f t="shared" ref="Q1225:Q1288" si="97">Q1224</f>
        <v>4.7808627466063394</v>
      </c>
      <c r="R1225" s="42">
        <f t="shared" ref="R1225:R1288" si="98">R1224</f>
        <v>4.7418432827078183</v>
      </c>
      <c r="S1225" s="42">
        <f t="shared" ref="S1225:S1288" si="99">S1224</f>
        <v>4.8198822105048604</v>
      </c>
    </row>
    <row r="1226" spans="9:19">
      <c r="I1226" s="23">
        <v>42844</v>
      </c>
      <c r="J1226">
        <v>5.6</v>
      </c>
      <c r="K1226">
        <v>5.66</v>
      </c>
      <c r="L1226">
        <v>5.53</v>
      </c>
      <c r="M1226">
        <v>5.65</v>
      </c>
      <c r="N1226">
        <v>5.65</v>
      </c>
      <c r="O1226">
        <v>14150300</v>
      </c>
      <c r="Q1226" s="42">
        <f t="shared" si="97"/>
        <v>4.7808627466063394</v>
      </c>
      <c r="R1226" s="42">
        <f t="shared" si="98"/>
        <v>4.7418432827078183</v>
      </c>
      <c r="S1226" s="42">
        <f t="shared" si="99"/>
        <v>4.8198822105048604</v>
      </c>
    </row>
    <row r="1227" spans="9:19">
      <c r="I1227" s="23">
        <v>42845</v>
      </c>
      <c r="J1227">
        <v>5.65</v>
      </c>
      <c r="K1227">
        <v>5.66</v>
      </c>
      <c r="L1227">
        <v>5.59</v>
      </c>
      <c r="M1227">
        <v>5.59</v>
      </c>
      <c r="N1227">
        <v>5.59</v>
      </c>
      <c r="O1227">
        <v>23107300</v>
      </c>
      <c r="Q1227" s="42">
        <f t="shared" si="97"/>
        <v>4.7808627466063394</v>
      </c>
      <c r="R1227" s="42">
        <f t="shared" si="98"/>
        <v>4.7418432827078183</v>
      </c>
      <c r="S1227" s="42">
        <f t="shared" si="99"/>
        <v>4.8198822105048604</v>
      </c>
    </row>
    <row r="1228" spans="9:19">
      <c r="I1228" s="23">
        <v>42846</v>
      </c>
      <c r="J1228">
        <v>5.59</v>
      </c>
      <c r="K1228">
        <v>5.98</v>
      </c>
      <c r="L1228">
        <v>5.59</v>
      </c>
      <c r="M1228">
        <v>5.98</v>
      </c>
      <c r="N1228">
        <v>5.98</v>
      </c>
      <c r="O1228">
        <v>9391800</v>
      </c>
      <c r="Q1228" s="42">
        <f t="shared" si="97"/>
        <v>4.7808627466063394</v>
      </c>
      <c r="R1228" s="42">
        <f t="shared" si="98"/>
        <v>4.7418432827078183</v>
      </c>
      <c r="S1228" s="42">
        <f t="shared" si="99"/>
        <v>4.8198822105048604</v>
      </c>
    </row>
    <row r="1229" spans="9:19">
      <c r="I1229" s="23">
        <v>42849</v>
      </c>
      <c r="J1229">
        <v>5.85</v>
      </c>
      <c r="K1229">
        <v>5.85</v>
      </c>
      <c r="L1229">
        <v>5.85</v>
      </c>
      <c r="M1229">
        <v>5.85</v>
      </c>
      <c r="N1229">
        <v>5.85</v>
      </c>
      <c r="O1229">
        <v>0</v>
      </c>
      <c r="Q1229" s="42">
        <f t="shared" si="97"/>
        <v>4.7808627466063394</v>
      </c>
      <c r="R1229" s="42">
        <f t="shared" si="98"/>
        <v>4.7418432827078183</v>
      </c>
      <c r="S1229" s="42">
        <f t="shared" si="99"/>
        <v>4.8198822105048604</v>
      </c>
    </row>
    <row r="1230" spans="9:19">
      <c r="I1230" s="23">
        <v>42850</v>
      </c>
      <c r="J1230">
        <v>5.95</v>
      </c>
      <c r="K1230">
        <v>5.97</v>
      </c>
      <c r="L1230">
        <v>5.83</v>
      </c>
      <c r="M1230">
        <v>5.97</v>
      </c>
      <c r="N1230">
        <v>5.97</v>
      </c>
      <c r="O1230">
        <v>6318200</v>
      </c>
      <c r="Q1230" s="42">
        <f t="shared" si="97"/>
        <v>4.7808627466063394</v>
      </c>
      <c r="R1230" s="42">
        <f t="shared" si="98"/>
        <v>4.7418432827078183</v>
      </c>
      <c r="S1230" s="42">
        <f t="shared" si="99"/>
        <v>4.8198822105048604</v>
      </c>
    </row>
    <row r="1231" spans="9:19">
      <c r="I1231" s="23">
        <v>42851</v>
      </c>
      <c r="J1231">
        <v>5.93</v>
      </c>
      <c r="K1231">
        <v>6.07</v>
      </c>
      <c r="L1231">
        <v>5.91</v>
      </c>
      <c r="M1231">
        <v>6.02</v>
      </c>
      <c r="N1231">
        <v>6.02</v>
      </c>
      <c r="O1231">
        <v>4884100</v>
      </c>
      <c r="Q1231" s="42">
        <f t="shared" si="97"/>
        <v>4.7808627466063394</v>
      </c>
      <c r="R1231" s="42">
        <f t="shared" si="98"/>
        <v>4.7418432827078183</v>
      </c>
      <c r="S1231" s="42">
        <f t="shared" si="99"/>
        <v>4.8198822105048604</v>
      </c>
    </row>
    <row r="1232" spans="9:19">
      <c r="I1232" s="23">
        <v>42852</v>
      </c>
      <c r="J1232">
        <v>6</v>
      </c>
      <c r="K1232">
        <v>6</v>
      </c>
      <c r="L1232">
        <v>5.83</v>
      </c>
      <c r="M1232">
        <v>5.83</v>
      </c>
      <c r="N1232">
        <v>5.83</v>
      </c>
      <c r="O1232">
        <v>6622700</v>
      </c>
      <c r="Q1232" s="42">
        <f t="shared" si="97"/>
        <v>4.7808627466063394</v>
      </c>
      <c r="R1232" s="42">
        <f t="shared" si="98"/>
        <v>4.7418432827078183</v>
      </c>
      <c r="S1232" s="42">
        <f t="shared" si="99"/>
        <v>4.8198822105048604</v>
      </c>
    </row>
    <row r="1233" spans="9:19">
      <c r="I1233" s="23">
        <v>42853</v>
      </c>
      <c r="J1233">
        <v>5.83</v>
      </c>
      <c r="K1233">
        <v>5.94</v>
      </c>
      <c r="L1233">
        <v>5.82</v>
      </c>
      <c r="M1233">
        <v>5.87</v>
      </c>
      <c r="N1233">
        <v>5.87</v>
      </c>
      <c r="O1233">
        <v>8289500</v>
      </c>
      <c r="Q1233" s="42">
        <f t="shared" si="97"/>
        <v>4.7808627466063394</v>
      </c>
      <c r="R1233" s="42">
        <f t="shared" si="98"/>
        <v>4.7418432827078183</v>
      </c>
      <c r="S1233" s="42">
        <f t="shared" si="99"/>
        <v>4.8198822105048604</v>
      </c>
    </row>
    <row r="1234" spans="9:19">
      <c r="I1234" s="23">
        <v>42857</v>
      </c>
      <c r="J1234">
        <v>5.87</v>
      </c>
      <c r="K1234">
        <v>6</v>
      </c>
      <c r="L1234">
        <v>5.85</v>
      </c>
      <c r="M1234">
        <v>5.99</v>
      </c>
      <c r="N1234">
        <v>5.99</v>
      </c>
      <c r="O1234">
        <v>10217900</v>
      </c>
      <c r="Q1234" s="42">
        <f t="shared" si="97"/>
        <v>4.7808627466063394</v>
      </c>
      <c r="R1234" s="42">
        <f t="shared" si="98"/>
        <v>4.7418432827078183</v>
      </c>
      <c r="S1234" s="42">
        <f t="shared" si="99"/>
        <v>4.8198822105048604</v>
      </c>
    </row>
    <row r="1235" spans="9:19">
      <c r="I1235" s="23">
        <v>42858</v>
      </c>
      <c r="J1235">
        <v>6</v>
      </c>
      <c r="K1235">
        <v>6</v>
      </c>
      <c r="L1235">
        <v>5.84</v>
      </c>
      <c r="M1235">
        <v>5.86</v>
      </c>
      <c r="N1235">
        <v>5.86</v>
      </c>
      <c r="O1235">
        <v>4595800</v>
      </c>
      <c r="Q1235" s="42">
        <f t="shared" si="97"/>
        <v>4.7808627466063394</v>
      </c>
      <c r="R1235" s="42">
        <f t="shared" si="98"/>
        <v>4.7418432827078183</v>
      </c>
      <c r="S1235" s="42">
        <f t="shared" si="99"/>
        <v>4.8198822105048604</v>
      </c>
    </row>
    <row r="1236" spans="9:19">
      <c r="I1236" s="23">
        <v>42859</v>
      </c>
      <c r="J1236">
        <v>5.85</v>
      </c>
      <c r="K1236">
        <v>5.88</v>
      </c>
      <c r="L1236">
        <v>5.74</v>
      </c>
      <c r="M1236">
        <v>5.76</v>
      </c>
      <c r="N1236">
        <v>5.76</v>
      </c>
      <c r="O1236">
        <v>5557400</v>
      </c>
      <c r="Q1236" s="42">
        <f t="shared" si="97"/>
        <v>4.7808627466063394</v>
      </c>
      <c r="R1236" s="42">
        <f t="shared" si="98"/>
        <v>4.7418432827078183</v>
      </c>
      <c r="S1236" s="42">
        <f t="shared" si="99"/>
        <v>4.8198822105048604</v>
      </c>
    </row>
    <row r="1237" spans="9:19">
      <c r="I1237" s="23">
        <v>42860</v>
      </c>
      <c r="J1237">
        <v>5.72</v>
      </c>
      <c r="K1237">
        <v>5.78</v>
      </c>
      <c r="L1237">
        <v>5.72</v>
      </c>
      <c r="M1237">
        <v>5.78</v>
      </c>
      <c r="N1237">
        <v>5.78</v>
      </c>
      <c r="O1237">
        <v>2563300</v>
      </c>
      <c r="Q1237" s="42">
        <f t="shared" si="97"/>
        <v>4.7808627466063394</v>
      </c>
      <c r="R1237" s="42">
        <f t="shared" si="98"/>
        <v>4.7418432827078183</v>
      </c>
      <c r="S1237" s="42">
        <f t="shared" si="99"/>
        <v>4.8198822105048604</v>
      </c>
    </row>
    <row r="1238" spans="9:19">
      <c r="I1238" s="23">
        <v>42863</v>
      </c>
      <c r="J1238">
        <v>5.78</v>
      </c>
      <c r="K1238">
        <v>5.81</v>
      </c>
      <c r="L1238">
        <v>5.72</v>
      </c>
      <c r="M1238">
        <v>5.76</v>
      </c>
      <c r="N1238">
        <v>5.76</v>
      </c>
      <c r="O1238">
        <v>2800400</v>
      </c>
      <c r="Q1238" s="42">
        <f t="shared" si="97"/>
        <v>4.7808627466063394</v>
      </c>
      <c r="R1238" s="42">
        <f t="shared" si="98"/>
        <v>4.7418432827078183</v>
      </c>
      <c r="S1238" s="42">
        <f t="shared" si="99"/>
        <v>4.8198822105048604</v>
      </c>
    </row>
    <row r="1239" spans="9:19">
      <c r="I1239" s="23">
        <v>42864</v>
      </c>
      <c r="J1239">
        <v>5.79</v>
      </c>
      <c r="K1239">
        <v>5.82</v>
      </c>
      <c r="L1239">
        <v>5.74</v>
      </c>
      <c r="M1239">
        <v>5.74</v>
      </c>
      <c r="N1239">
        <v>5.74</v>
      </c>
      <c r="O1239">
        <v>3731400</v>
      </c>
      <c r="Q1239" s="42">
        <f t="shared" si="97"/>
        <v>4.7808627466063394</v>
      </c>
      <c r="R1239" s="42">
        <f t="shared" si="98"/>
        <v>4.7418432827078183</v>
      </c>
      <c r="S1239" s="42">
        <f t="shared" si="99"/>
        <v>4.8198822105048604</v>
      </c>
    </row>
    <row r="1240" spans="9:19">
      <c r="I1240" s="23">
        <v>42866</v>
      </c>
      <c r="J1240">
        <v>5.74</v>
      </c>
      <c r="K1240">
        <v>5.92</v>
      </c>
      <c r="L1240">
        <v>5.74</v>
      </c>
      <c r="M1240">
        <v>5.9</v>
      </c>
      <c r="N1240">
        <v>5.9</v>
      </c>
      <c r="O1240">
        <v>9560000</v>
      </c>
      <c r="Q1240" s="42">
        <f t="shared" si="97"/>
        <v>4.7808627466063394</v>
      </c>
      <c r="R1240" s="42">
        <f t="shared" si="98"/>
        <v>4.7418432827078183</v>
      </c>
      <c r="S1240" s="42">
        <f t="shared" si="99"/>
        <v>4.8198822105048604</v>
      </c>
    </row>
    <row r="1241" spans="9:19">
      <c r="I1241" s="23">
        <v>42867</v>
      </c>
      <c r="J1241">
        <v>5.91</v>
      </c>
      <c r="K1241">
        <v>5.92</v>
      </c>
      <c r="L1241">
        <v>5.8</v>
      </c>
      <c r="M1241">
        <v>5.8</v>
      </c>
      <c r="N1241">
        <v>5.8</v>
      </c>
      <c r="O1241">
        <v>4458000</v>
      </c>
      <c r="Q1241" s="42">
        <f t="shared" si="97"/>
        <v>4.7808627466063394</v>
      </c>
      <c r="R1241" s="42">
        <f t="shared" si="98"/>
        <v>4.7418432827078183</v>
      </c>
      <c r="S1241" s="42">
        <f t="shared" si="99"/>
        <v>4.8198822105048604</v>
      </c>
    </row>
    <row r="1242" spans="9:19">
      <c r="I1242" s="23">
        <v>42870</v>
      </c>
      <c r="J1242">
        <v>5.81</v>
      </c>
      <c r="K1242">
        <v>5.85</v>
      </c>
      <c r="L1242">
        <v>5.77</v>
      </c>
      <c r="M1242">
        <v>5.8</v>
      </c>
      <c r="N1242">
        <v>5.8</v>
      </c>
      <c r="O1242">
        <v>5187700</v>
      </c>
      <c r="Q1242" s="42">
        <f t="shared" si="97"/>
        <v>4.7808627466063394</v>
      </c>
      <c r="R1242" s="42">
        <f t="shared" si="98"/>
        <v>4.7418432827078183</v>
      </c>
      <c r="S1242" s="42">
        <f t="shared" si="99"/>
        <v>4.8198822105048604</v>
      </c>
    </row>
    <row r="1243" spans="9:19">
      <c r="I1243" s="23">
        <v>42877</v>
      </c>
      <c r="J1243" s="136">
        <v>5.7807399999999998</v>
      </c>
      <c r="K1243" s="136">
        <v>5.9292179999999997</v>
      </c>
      <c r="L1243" s="136">
        <v>5.7609430000000001</v>
      </c>
      <c r="M1243" s="136">
        <v>5.99</v>
      </c>
      <c r="N1243" s="136">
        <v>5.9292179999999997</v>
      </c>
      <c r="O1243" s="136">
        <v>7176200</v>
      </c>
      <c r="Q1243" s="42">
        <f t="shared" si="97"/>
        <v>4.7808627466063394</v>
      </c>
      <c r="R1243" s="42">
        <f t="shared" si="98"/>
        <v>4.7418432827078183</v>
      </c>
      <c r="S1243" s="42">
        <f t="shared" si="99"/>
        <v>4.8198822105048604</v>
      </c>
    </row>
    <row r="1244" spans="9:19">
      <c r="I1244" s="23">
        <v>42878</v>
      </c>
      <c r="J1244" s="136">
        <v>5.9292179999999997</v>
      </c>
      <c r="K1244" s="136">
        <v>5.9292179999999997</v>
      </c>
      <c r="L1244" s="136">
        <v>5.859928</v>
      </c>
      <c r="M1244" s="136">
        <v>5.93</v>
      </c>
      <c r="N1244" s="136">
        <v>5.8698259999999998</v>
      </c>
      <c r="O1244" s="136">
        <v>7757600</v>
      </c>
      <c r="Q1244" s="42">
        <f t="shared" si="97"/>
        <v>4.7808627466063394</v>
      </c>
      <c r="R1244" s="42">
        <f t="shared" si="98"/>
        <v>4.7418432827078183</v>
      </c>
      <c r="S1244" s="42">
        <f t="shared" si="99"/>
        <v>4.8198822105048604</v>
      </c>
    </row>
    <row r="1245" spans="9:19">
      <c r="I1245" s="23">
        <v>42879</v>
      </c>
      <c r="J1245" s="136">
        <v>5.8698259999999998</v>
      </c>
      <c r="K1245" s="136">
        <v>5.9589129999999999</v>
      </c>
      <c r="L1245" s="136">
        <v>5.8698259999999998</v>
      </c>
      <c r="M1245" s="136">
        <v>5.95</v>
      </c>
      <c r="N1245" s="136">
        <v>5.8896240000000004</v>
      </c>
      <c r="O1245" s="136">
        <v>6146700</v>
      </c>
      <c r="Q1245" s="42">
        <f t="shared" si="97"/>
        <v>4.7808627466063394</v>
      </c>
      <c r="R1245" s="42">
        <f t="shared" si="98"/>
        <v>4.7418432827078183</v>
      </c>
      <c r="S1245" s="42">
        <f t="shared" si="99"/>
        <v>4.8198822105048604</v>
      </c>
    </row>
    <row r="1246" spans="9:19">
      <c r="I1246" s="23">
        <v>42880</v>
      </c>
      <c r="J1246" s="136">
        <v>5.9391160000000003</v>
      </c>
      <c r="K1246" s="136">
        <v>6.3152600000000003</v>
      </c>
      <c r="L1246" s="136">
        <v>5.9193189999999998</v>
      </c>
      <c r="M1246" s="136">
        <v>6.2</v>
      </c>
      <c r="N1246" s="136">
        <v>6.1370870000000002</v>
      </c>
      <c r="O1246" s="136">
        <v>9938700</v>
      </c>
      <c r="Q1246" s="42">
        <f t="shared" si="97"/>
        <v>4.7808627466063394</v>
      </c>
      <c r="R1246" s="42">
        <f t="shared" si="98"/>
        <v>4.7418432827078183</v>
      </c>
      <c r="S1246" s="42">
        <f t="shared" si="99"/>
        <v>4.8198822105048604</v>
      </c>
    </row>
    <row r="1247" spans="9:19">
      <c r="I1247" s="23">
        <v>42881</v>
      </c>
      <c r="J1247" s="136">
        <v>6.1370870000000002</v>
      </c>
      <c r="K1247" s="136">
        <v>6.1370870000000002</v>
      </c>
      <c r="L1247" s="136">
        <v>5.9094199999999999</v>
      </c>
      <c r="M1247" s="136">
        <v>6.02</v>
      </c>
      <c r="N1247" s="136">
        <v>5.9589129999999999</v>
      </c>
      <c r="O1247" s="136">
        <v>12097200</v>
      </c>
      <c r="Q1247" s="42">
        <f t="shared" si="97"/>
        <v>4.7808627466063394</v>
      </c>
      <c r="R1247" s="42">
        <f t="shared" si="98"/>
        <v>4.7418432827078183</v>
      </c>
      <c r="S1247" s="42">
        <f t="shared" si="99"/>
        <v>4.8198822105048604</v>
      </c>
    </row>
    <row r="1248" spans="9:19">
      <c r="I1248" s="23">
        <v>42884</v>
      </c>
      <c r="J1248" s="136">
        <v>5.9589129999999999</v>
      </c>
      <c r="K1248" s="136">
        <v>6.0578989999999999</v>
      </c>
      <c r="L1248" s="136">
        <v>5.9589129999999999</v>
      </c>
      <c r="M1248" s="136">
        <v>6.11</v>
      </c>
      <c r="N1248" s="136">
        <v>6.048</v>
      </c>
      <c r="O1248" s="136">
        <v>4213900</v>
      </c>
      <c r="Q1248" s="42">
        <f t="shared" si="97"/>
        <v>4.7808627466063394</v>
      </c>
      <c r="R1248" s="42">
        <f t="shared" si="98"/>
        <v>4.7418432827078183</v>
      </c>
      <c r="S1248" s="42">
        <f t="shared" si="99"/>
        <v>4.8198822105048604</v>
      </c>
    </row>
    <row r="1249" spans="9:19">
      <c r="I1249" s="23">
        <v>42886</v>
      </c>
      <c r="J1249" s="136">
        <v>6.04</v>
      </c>
      <c r="K1249" s="136">
        <v>6.04</v>
      </c>
      <c r="L1249" s="136">
        <v>5.6</v>
      </c>
      <c r="M1249" s="136">
        <v>5.61</v>
      </c>
      <c r="N1249" s="136">
        <v>5.61</v>
      </c>
      <c r="O1249" s="136">
        <v>36415100</v>
      </c>
      <c r="Q1249" s="42">
        <f t="shared" si="97"/>
        <v>4.7808627466063394</v>
      </c>
      <c r="R1249" s="42">
        <f t="shared" si="98"/>
        <v>4.7418432827078183</v>
      </c>
      <c r="S1249" s="42">
        <f t="shared" si="99"/>
        <v>4.8198822105048604</v>
      </c>
    </row>
    <row r="1250" spans="9:19">
      <c r="I1250" s="23">
        <v>42887</v>
      </c>
      <c r="J1250" s="136">
        <v>5.61</v>
      </c>
      <c r="K1250" s="136">
        <v>5.77</v>
      </c>
      <c r="L1250" s="136">
        <v>5.61</v>
      </c>
      <c r="M1250" s="136">
        <v>5.73</v>
      </c>
      <c r="N1250" s="136">
        <v>5.73</v>
      </c>
      <c r="O1250" s="136">
        <v>10564100</v>
      </c>
      <c r="Q1250" s="42">
        <f t="shared" si="97"/>
        <v>4.7808627466063394</v>
      </c>
      <c r="R1250" s="42">
        <f t="shared" si="98"/>
        <v>4.7418432827078183</v>
      </c>
      <c r="S1250" s="42">
        <f t="shared" si="99"/>
        <v>4.8198822105048604</v>
      </c>
    </row>
    <row r="1251" spans="9:19">
      <c r="I1251" s="23">
        <v>42888</v>
      </c>
      <c r="J1251" s="136">
        <v>5.7</v>
      </c>
      <c r="K1251" s="136">
        <v>5.75</v>
      </c>
      <c r="L1251" s="136">
        <v>5.69</v>
      </c>
      <c r="M1251" s="136">
        <v>5.7</v>
      </c>
      <c r="N1251" s="136">
        <v>5.7</v>
      </c>
      <c r="O1251" s="136">
        <v>4312500</v>
      </c>
      <c r="Q1251" s="42">
        <f t="shared" si="97"/>
        <v>4.7808627466063394</v>
      </c>
      <c r="R1251" s="42">
        <f t="shared" si="98"/>
        <v>4.7418432827078183</v>
      </c>
      <c r="S1251" s="42">
        <f t="shared" si="99"/>
        <v>4.8198822105048604</v>
      </c>
    </row>
    <row r="1252" spans="9:19">
      <c r="I1252" s="23">
        <v>42891</v>
      </c>
      <c r="J1252" s="136">
        <v>5.7</v>
      </c>
      <c r="K1252" s="136">
        <v>5.82</v>
      </c>
      <c r="L1252" s="136">
        <v>5.66</v>
      </c>
      <c r="M1252" s="136">
        <v>5.82</v>
      </c>
      <c r="N1252" s="136">
        <v>5.82</v>
      </c>
      <c r="O1252" s="136">
        <v>9057100</v>
      </c>
      <c r="Q1252" s="42">
        <f t="shared" si="97"/>
        <v>4.7808627466063394</v>
      </c>
      <c r="R1252" s="42">
        <f t="shared" si="98"/>
        <v>4.7418432827078183</v>
      </c>
      <c r="S1252" s="42">
        <f t="shared" si="99"/>
        <v>4.8198822105048604</v>
      </c>
    </row>
    <row r="1253" spans="9:19">
      <c r="I1253" s="23">
        <v>42892</v>
      </c>
      <c r="J1253" s="136">
        <v>5.82</v>
      </c>
      <c r="K1253" s="136">
        <v>5.84</v>
      </c>
      <c r="L1253" s="136">
        <v>5.73</v>
      </c>
      <c r="M1253" s="136">
        <v>5.78</v>
      </c>
      <c r="N1253" s="136">
        <v>5.78</v>
      </c>
      <c r="O1253" s="136">
        <v>8329300</v>
      </c>
      <c r="Q1253" s="42">
        <f t="shared" si="97"/>
        <v>4.7808627466063394</v>
      </c>
      <c r="R1253" s="42">
        <f t="shared" si="98"/>
        <v>4.7418432827078183</v>
      </c>
      <c r="S1253" s="42">
        <f t="shared" si="99"/>
        <v>4.8198822105048604</v>
      </c>
    </row>
    <row r="1254" spans="9:19">
      <c r="I1254" s="23">
        <v>42893</v>
      </c>
      <c r="J1254" s="136">
        <v>5.73</v>
      </c>
      <c r="K1254" s="136">
        <v>5.77</v>
      </c>
      <c r="L1254" s="136">
        <v>5.62</v>
      </c>
      <c r="M1254" s="136">
        <v>5.62</v>
      </c>
      <c r="N1254" s="136">
        <v>5.62</v>
      </c>
      <c r="O1254" s="136">
        <v>18712900</v>
      </c>
      <c r="Q1254" s="42">
        <f t="shared" si="97"/>
        <v>4.7808627466063394</v>
      </c>
      <c r="R1254" s="42">
        <f t="shared" si="98"/>
        <v>4.7418432827078183</v>
      </c>
      <c r="S1254" s="42">
        <f t="shared" si="99"/>
        <v>4.8198822105048604</v>
      </c>
    </row>
    <row r="1255" spans="9:19">
      <c r="I1255" s="23">
        <v>42894</v>
      </c>
      <c r="J1255" s="136">
        <v>5.64</v>
      </c>
      <c r="K1255" s="136">
        <v>5.68</v>
      </c>
      <c r="L1255" s="136">
        <v>5.62</v>
      </c>
      <c r="M1255" s="136">
        <v>5.62</v>
      </c>
      <c r="N1255" s="136">
        <v>5.62</v>
      </c>
      <c r="O1255" s="136">
        <v>6663200</v>
      </c>
      <c r="Q1255" s="42">
        <f t="shared" si="97"/>
        <v>4.7808627466063394</v>
      </c>
      <c r="R1255" s="42">
        <f t="shared" si="98"/>
        <v>4.7418432827078183</v>
      </c>
      <c r="S1255" s="42">
        <f t="shared" si="99"/>
        <v>4.8198822105048604</v>
      </c>
    </row>
    <row r="1256" spans="9:19">
      <c r="I1256" s="23">
        <v>42895</v>
      </c>
      <c r="J1256" s="136">
        <v>5.63</v>
      </c>
      <c r="K1256" s="136">
        <v>5.7</v>
      </c>
      <c r="L1256" s="136">
        <v>5.55</v>
      </c>
      <c r="M1256" s="136">
        <v>5.7</v>
      </c>
      <c r="N1256" s="136">
        <v>5.7</v>
      </c>
      <c r="O1256" s="136">
        <v>6325300</v>
      </c>
      <c r="Q1256" s="42">
        <f t="shared" si="97"/>
        <v>4.7808627466063394</v>
      </c>
      <c r="R1256" s="42">
        <f t="shared" si="98"/>
        <v>4.7418432827078183</v>
      </c>
      <c r="S1256" s="42">
        <f t="shared" si="99"/>
        <v>4.8198822105048604</v>
      </c>
    </row>
    <row r="1257" spans="9:19">
      <c r="I1257" s="23">
        <v>42898</v>
      </c>
      <c r="J1257" s="136">
        <v>5.7</v>
      </c>
      <c r="K1257" s="136">
        <v>5.7</v>
      </c>
      <c r="L1257" s="136">
        <v>5.7</v>
      </c>
      <c r="M1257" s="136">
        <v>5.7</v>
      </c>
      <c r="N1257" s="136">
        <v>5.7</v>
      </c>
      <c r="O1257" s="136">
        <v>0</v>
      </c>
      <c r="Q1257" s="42">
        <f t="shared" si="97"/>
        <v>4.7808627466063394</v>
      </c>
      <c r="R1257" s="42">
        <f t="shared" si="98"/>
        <v>4.7418432827078183</v>
      </c>
      <c r="S1257" s="42">
        <f t="shared" si="99"/>
        <v>4.8198822105048604</v>
      </c>
    </row>
    <row r="1258" spans="9:19">
      <c r="I1258" s="23">
        <v>42899</v>
      </c>
      <c r="J1258" s="136">
        <v>5.64</v>
      </c>
      <c r="K1258" s="136">
        <v>5.7</v>
      </c>
      <c r="L1258" s="136">
        <v>5.54</v>
      </c>
      <c r="M1258" s="136">
        <v>5.63</v>
      </c>
      <c r="N1258" s="136">
        <v>5.63</v>
      </c>
      <c r="O1258" s="136">
        <v>9141900</v>
      </c>
      <c r="Q1258" s="42">
        <f t="shared" si="97"/>
        <v>4.7808627466063394</v>
      </c>
      <c r="R1258" s="42">
        <f t="shared" si="98"/>
        <v>4.7418432827078183</v>
      </c>
      <c r="S1258" s="42">
        <f t="shared" si="99"/>
        <v>4.8198822105048604</v>
      </c>
    </row>
    <row r="1259" spans="9:19">
      <c r="I1259" s="23">
        <v>42900</v>
      </c>
      <c r="J1259" s="136">
        <v>5.63</v>
      </c>
      <c r="K1259" s="136">
        <v>5.9</v>
      </c>
      <c r="L1259" s="136">
        <v>5.62</v>
      </c>
      <c r="M1259" s="136">
        <v>5.85</v>
      </c>
      <c r="N1259" s="136">
        <v>5.85</v>
      </c>
      <c r="O1259" s="136">
        <v>10223300</v>
      </c>
      <c r="Q1259" s="42">
        <f t="shared" si="97"/>
        <v>4.7808627466063394</v>
      </c>
      <c r="R1259" s="42">
        <f t="shared" si="98"/>
        <v>4.7418432827078183</v>
      </c>
      <c r="S1259" s="42">
        <f t="shared" si="99"/>
        <v>4.8198822105048604</v>
      </c>
    </row>
    <row r="1260" spans="9:19">
      <c r="I1260" s="23">
        <v>42901</v>
      </c>
      <c r="J1260" s="136">
        <v>5.85</v>
      </c>
      <c r="K1260" s="136">
        <v>5.87</v>
      </c>
      <c r="L1260" s="136">
        <v>5.75</v>
      </c>
      <c r="M1260" s="136">
        <v>5.75</v>
      </c>
      <c r="N1260" s="136">
        <v>5.75</v>
      </c>
      <c r="O1260" s="136">
        <v>6395400</v>
      </c>
      <c r="Q1260" s="42">
        <f t="shared" si="97"/>
        <v>4.7808627466063394</v>
      </c>
      <c r="R1260" s="42">
        <f t="shared" si="98"/>
        <v>4.7418432827078183</v>
      </c>
      <c r="S1260" s="42">
        <f t="shared" si="99"/>
        <v>4.8198822105048604</v>
      </c>
    </row>
    <row r="1261" spans="9:19">
      <c r="I1261" s="23">
        <v>42902</v>
      </c>
      <c r="J1261" s="136">
        <v>5.77</v>
      </c>
      <c r="K1261" s="136">
        <v>5.81</v>
      </c>
      <c r="L1261" s="136">
        <v>5.65</v>
      </c>
      <c r="M1261" s="136">
        <v>5.65</v>
      </c>
      <c r="N1261" s="136">
        <v>5.65</v>
      </c>
      <c r="O1261" s="136">
        <v>8644900</v>
      </c>
      <c r="Q1261" s="42">
        <f t="shared" si="97"/>
        <v>4.7808627466063394</v>
      </c>
      <c r="R1261" s="42">
        <f t="shared" si="98"/>
        <v>4.7418432827078183</v>
      </c>
      <c r="S1261" s="42">
        <f t="shared" si="99"/>
        <v>4.8198822105048604</v>
      </c>
    </row>
    <row r="1262" spans="9:19">
      <c r="I1262" s="23">
        <v>42905</v>
      </c>
      <c r="J1262" s="136">
        <v>5.67</v>
      </c>
      <c r="K1262" s="136">
        <v>5.7</v>
      </c>
      <c r="L1262" s="136">
        <v>5.64</v>
      </c>
      <c r="M1262" s="136">
        <v>5.66</v>
      </c>
      <c r="N1262" s="136">
        <v>5.66</v>
      </c>
      <c r="O1262" s="136">
        <v>2450700</v>
      </c>
      <c r="Q1262" s="42">
        <f t="shared" si="97"/>
        <v>4.7808627466063394</v>
      </c>
      <c r="R1262" s="42">
        <f t="shared" si="98"/>
        <v>4.7418432827078183</v>
      </c>
      <c r="S1262" s="42">
        <f t="shared" si="99"/>
        <v>4.8198822105048604</v>
      </c>
    </row>
    <row r="1263" spans="9:19">
      <c r="I1263" s="23">
        <v>42906</v>
      </c>
      <c r="J1263" s="136">
        <v>5.7</v>
      </c>
      <c r="K1263" s="136">
        <v>5.71</v>
      </c>
      <c r="L1263" s="136">
        <v>5.59</v>
      </c>
      <c r="M1263" s="136">
        <v>5.59</v>
      </c>
      <c r="N1263" s="136">
        <v>5.59</v>
      </c>
      <c r="O1263" s="136">
        <v>6065600</v>
      </c>
      <c r="Q1263" s="42">
        <f t="shared" si="97"/>
        <v>4.7808627466063394</v>
      </c>
      <c r="R1263" s="42">
        <f t="shared" si="98"/>
        <v>4.7418432827078183</v>
      </c>
      <c r="S1263" s="42">
        <f t="shared" si="99"/>
        <v>4.8198822105048604</v>
      </c>
    </row>
    <row r="1264" spans="9:19">
      <c r="I1264" s="23" t="s">
        <v>577</v>
      </c>
      <c r="J1264">
        <v>5.59</v>
      </c>
      <c r="K1264">
        <v>5.6</v>
      </c>
      <c r="L1264">
        <v>5.49</v>
      </c>
      <c r="M1264">
        <v>5.5</v>
      </c>
      <c r="N1264" s="136">
        <v>5.5</v>
      </c>
      <c r="O1264" s="136">
        <v>7682300</v>
      </c>
      <c r="Q1264" s="42">
        <f t="shared" si="97"/>
        <v>4.7808627466063394</v>
      </c>
      <c r="R1264" s="42">
        <f t="shared" si="98"/>
        <v>4.7418432827078183</v>
      </c>
      <c r="S1264" s="42">
        <f t="shared" si="99"/>
        <v>4.8198822105048604</v>
      </c>
    </row>
    <row r="1265" spans="9:19">
      <c r="I1265" s="23" t="s">
        <v>578</v>
      </c>
      <c r="J1265">
        <v>5.51</v>
      </c>
      <c r="K1265">
        <v>5.6</v>
      </c>
      <c r="L1265">
        <v>5.5</v>
      </c>
      <c r="M1265">
        <v>5.56</v>
      </c>
      <c r="N1265" s="136">
        <v>5.56</v>
      </c>
      <c r="O1265" s="136">
        <v>7918600</v>
      </c>
      <c r="Q1265" s="42">
        <f t="shared" si="97"/>
        <v>4.7808627466063394</v>
      </c>
      <c r="R1265" s="42">
        <f t="shared" si="98"/>
        <v>4.7418432827078183</v>
      </c>
      <c r="S1265" s="42">
        <f t="shared" si="99"/>
        <v>4.8198822105048604</v>
      </c>
    </row>
    <row r="1266" spans="9:19">
      <c r="I1266" s="23" t="s">
        <v>579</v>
      </c>
      <c r="J1266">
        <v>5.57</v>
      </c>
      <c r="K1266">
        <v>5.87</v>
      </c>
      <c r="L1266">
        <v>5.56</v>
      </c>
      <c r="M1266">
        <v>5.83</v>
      </c>
      <c r="N1266" s="136">
        <v>5.83</v>
      </c>
      <c r="O1266" s="136">
        <v>10414800</v>
      </c>
      <c r="Q1266" s="42">
        <f t="shared" si="97"/>
        <v>4.7808627466063394</v>
      </c>
      <c r="R1266" s="42">
        <f t="shared" si="98"/>
        <v>4.7418432827078183</v>
      </c>
      <c r="S1266" s="42">
        <f t="shared" si="99"/>
        <v>4.8198822105048604</v>
      </c>
    </row>
    <row r="1267" spans="9:19">
      <c r="I1267" s="23" t="s">
        <v>580</v>
      </c>
      <c r="J1267">
        <v>5.82</v>
      </c>
      <c r="K1267">
        <v>5.83</v>
      </c>
      <c r="L1267">
        <v>5.59</v>
      </c>
      <c r="M1267">
        <v>5.59</v>
      </c>
      <c r="N1267" s="136">
        <v>5.59</v>
      </c>
      <c r="O1267" s="136">
        <v>8182200</v>
      </c>
      <c r="Q1267" s="42">
        <f t="shared" si="97"/>
        <v>4.7808627466063394</v>
      </c>
      <c r="R1267" s="42">
        <f t="shared" si="98"/>
        <v>4.7418432827078183</v>
      </c>
      <c r="S1267" s="42">
        <f t="shared" si="99"/>
        <v>4.8198822105048604</v>
      </c>
    </row>
    <row r="1268" spans="9:19">
      <c r="I1268" s="23" t="s">
        <v>581</v>
      </c>
      <c r="J1268">
        <v>5.63</v>
      </c>
      <c r="K1268">
        <v>5.67</v>
      </c>
      <c r="L1268">
        <v>5.58</v>
      </c>
      <c r="M1268">
        <v>5.58</v>
      </c>
      <c r="N1268" s="136">
        <v>5.58</v>
      </c>
      <c r="O1268" s="136">
        <v>4149400</v>
      </c>
      <c r="Q1268" s="42">
        <f t="shared" si="97"/>
        <v>4.7808627466063394</v>
      </c>
      <c r="R1268" s="42">
        <f t="shared" si="98"/>
        <v>4.7418432827078183</v>
      </c>
      <c r="S1268" s="42">
        <f t="shared" si="99"/>
        <v>4.8198822105048604</v>
      </c>
    </row>
    <row r="1269" spans="9:19">
      <c r="I1269" s="23" t="s">
        <v>582</v>
      </c>
      <c r="J1269">
        <v>5.55</v>
      </c>
      <c r="K1269">
        <v>5.59</v>
      </c>
      <c r="L1269">
        <v>5.46</v>
      </c>
      <c r="M1269">
        <v>5.5</v>
      </c>
      <c r="N1269" s="136">
        <v>5.5</v>
      </c>
      <c r="O1269" s="136">
        <v>12936200</v>
      </c>
      <c r="Q1269" s="42">
        <f t="shared" si="97"/>
        <v>4.7808627466063394</v>
      </c>
      <c r="R1269" s="42">
        <f t="shared" si="98"/>
        <v>4.7418432827078183</v>
      </c>
      <c r="S1269" s="42">
        <f t="shared" si="99"/>
        <v>4.8198822105048604</v>
      </c>
    </row>
    <row r="1270" spans="9:19">
      <c r="I1270" s="23">
        <v>42801</v>
      </c>
      <c r="J1270">
        <v>5.5</v>
      </c>
      <c r="K1270">
        <v>5.63</v>
      </c>
      <c r="L1270">
        <v>5.5</v>
      </c>
      <c r="M1270">
        <v>5.63</v>
      </c>
      <c r="N1270" s="136">
        <v>5.63</v>
      </c>
      <c r="O1270" s="136">
        <v>3943900</v>
      </c>
      <c r="Q1270" s="42">
        <f t="shared" si="97"/>
        <v>4.7808627466063394</v>
      </c>
      <c r="R1270" s="42">
        <f t="shared" si="98"/>
        <v>4.7418432827078183</v>
      </c>
      <c r="S1270" s="42">
        <f t="shared" si="99"/>
        <v>4.8198822105048604</v>
      </c>
    </row>
    <row r="1271" spans="9:19">
      <c r="I1271" s="23">
        <v>42832</v>
      </c>
      <c r="J1271">
        <v>5.6</v>
      </c>
      <c r="K1271">
        <v>5.63</v>
      </c>
      <c r="L1271">
        <v>5.57</v>
      </c>
      <c r="M1271">
        <v>5.62</v>
      </c>
      <c r="N1271" s="136">
        <v>5.62</v>
      </c>
      <c r="O1271" s="136">
        <v>1969700</v>
      </c>
      <c r="Q1271" s="42">
        <f t="shared" si="97"/>
        <v>4.7808627466063394</v>
      </c>
      <c r="R1271" s="42">
        <f t="shared" si="98"/>
        <v>4.7418432827078183</v>
      </c>
      <c r="S1271" s="42">
        <f t="shared" si="99"/>
        <v>4.8198822105048604</v>
      </c>
    </row>
    <row r="1272" spans="9:19">
      <c r="I1272" s="23">
        <v>42862</v>
      </c>
      <c r="J1272">
        <v>5.62</v>
      </c>
      <c r="K1272">
        <v>5.67</v>
      </c>
      <c r="L1272">
        <v>5.62</v>
      </c>
      <c r="M1272">
        <v>5.66</v>
      </c>
      <c r="N1272" s="136">
        <v>5.66</v>
      </c>
      <c r="O1272" s="136">
        <v>4492700</v>
      </c>
      <c r="Q1272" s="42">
        <f t="shared" si="97"/>
        <v>4.7808627466063394</v>
      </c>
      <c r="R1272" s="42">
        <f t="shared" si="98"/>
        <v>4.7418432827078183</v>
      </c>
      <c r="S1272" s="42">
        <f t="shared" si="99"/>
        <v>4.8198822105048604</v>
      </c>
    </row>
    <row r="1273" spans="9:19">
      <c r="I1273" s="23">
        <v>42893</v>
      </c>
      <c r="J1273">
        <v>5.66</v>
      </c>
      <c r="K1273">
        <v>5.76</v>
      </c>
      <c r="L1273">
        <v>5.65</v>
      </c>
      <c r="M1273">
        <v>5.76</v>
      </c>
      <c r="N1273" s="136">
        <v>5.76</v>
      </c>
      <c r="O1273" s="136">
        <v>6210400</v>
      </c>
      <c r="Q1273" s="42">
        <f t="shared" si="97"/>
        <v>4.7808627466063394</v>
      </c>
      <c r="R1273" s="42">
        <f t="shared" si="98"/>
        <v>4.7418432827078183</v>
      </c>
      <c r="S1273" s="42">
        <f t="shared" si="99"/>
        <v>4.8198822105048604</v>
      </c>
    </row>
    <row r="1274" spans="9:19">
      <c r="I1274" s="23">
        <v>42923</v>
      </c>
      <c r="J1274">
        <v>5.76</v>
      </c>
      <c r="K1274">
        <v>5.76</v>
      </c>
      <c r="L1274">
        <v>5.65</v>
      </c>
      <c r="M1274">
        <v>5.66</v>
      </c>
      <c r="N1274" s="136">
        <v>5.66</v>
      </c>
      <c r="O1274" s="136">
        <v>2391000</v>
      </c>
      <c r="Q1274" s="42">
        <f t="shared" si="97"/>
        <v>4.7808627466063394</v>
      </c>
      <c r="R1274" s="42">
        <f t="shared" si="98"/>
        <v>4.7418432827078183</v>
      </c>
      <c r="S1274" s="42">
        <f t="shared" si="99"/>
        <v>4.8198822105048604</v>
      </c>
    </row>
    <row r="1275" spans="9:19">
      <c r="I1275" s="23">
        <v>43015</v>
      </c>
      <c r="J1275">
        <v>5.65</v>
      </c>
      <c r="K1275">
        <v>5.67</v>
      </c>
      <c r="L1275">
        <v>5.58</v>
      </c>
      <c r="M1275">
        <v>5.61</v>
      </c>
      <c r="N1275" s="136">
        <v>5.61</v>
      </c>
      <c r="O1275" s="136">
        <v>4236000</v>
      </c>
      <c r="Q1275" s="42">
        <f t="shared" si="97"/>
        <v>4.7808627466063394</v>
      </c>
      <c r="R1275" s="42">
        <f t="shared" si="98"/>
        <v>4.7418432827078183</v>
      </c>
      <c r="S1275" s="42">
        <f t="shared" si="99"/>
        <v>4.8198822105048604</v>
      </c>
    </row>
    <row r="1276" spans="9:19">
      <c r="I1276" s="23">
        <v>43046</v>
      </c>
      <c r="J1276">
        <v>5.61</v>
      </c>
      <c r="K1276">
        <v>5.67</v>
      </c>
      <c r="L1276">
        <v>5.59</v>
      </c>
      <c r="M1276">
        <v>5.65</v>
      </c>
      <c r="N1276" s="136">
        <v>5.65</v>
      </c>
      <c r="O1276" s="136">
        <v>5211600</v>
      </c>
      <c r="Q1276" s="42">
        <f t="shared" si="97"/>
        <v>4.7808627466063394</v>
      </c>
      <c r="R1276" s="42">
        <f t="shared" si="98"/>
        <v>4.7418432827078183</v>
      </c>
      <c r="S1276" s="42">
        <f t="shared" si="99"/>
        <v>4.8198822105048604</v>
      </c>
    </row>
    <row r="1277" spans="9:19">
      <c r="I1277" s="23">
        <v>43076</v>
      </c>
      <c r="J1277">
        <v>5.65</v>
      </c>
      <c r="K1277">
        <v>5.69</v>
      </c>
      <c r="L1277">
        <v>5.65</v>
      </c>
      <c r="M1277">
        <v>5.67</v>
      </c>
      <c r="N1277" s="136">
        <v>5.67</v>
      </c>
      <c r="O1277" s="136">
        <v>2016700</v>
      </c>
      <c r="Q1277" s="42">
        <f t="shared" si="97"/>
        <v>4.7808627466063394</v>
      </c>
      <c r="R1277" s="42">
        <f t="shared" si="98"/>
        <v>4.7418432827078183</v>
      </c>
      <c r="S1277" s="42">
        <f t="shared" si="99"/>
        <v>4.8198822105048604</v>
      </c>
    </row>
    <row r="1278" spans="9:19">
      <c r="I1278" s="23" t="s">
        <v>583</v>
      </c>
      <c r="J1278">
        <v>5.7</v>
      </c>
      <c r="K1278">
        <v>5.73</v>
      </c>
      <c r="L1278">
        <v>5.69</v>
      </c>
      <c r="M1278">
        <v>5.7</v>
      </c>
      <c r="N1278" s="136">
        <v>5.7</v>
      </c>
      <c r="O1278" s="136">
        <v>3779600</v>
      </c>
      <c r="Q1278" s="42">
        <f t="shared" si="97"/>
        <v>4.7808627466063394</v>
      </c>
      <c r="R1278" s="42">
        <f t="shared" si="98"/>
        <v>4.7418432827078183</v>
      </c>
      <c r="S1278" s="42">
        <f t="shared" si="99"/>
        <v>4.8198822105048604</v>
      </c>
    </row>
    <row r="1279" spans="9:19">
      <c r="I1279" s="23" t="s">
        <v>584</v>
      </c>
      <c r="J1279">
        <v>5.72</v>
      </c>
      <c r="K1279">
        <v>5.75</v>
      </c>
      <c r="L1279">
        <v>5.7</v>
      </c>
      <c r="M1279">
        <v>5.74</v>
      </c>
      <c r="N1279" s="136">
        <v>5.74</v>
      </c>
      <c r="O1279" s="136">
        <v>2087800</v>
      </c>
      <c r="Q1279" s="42">
        <f t="shared" si="97"/>
        <v>4.7808627466063394</v>
      </c>
      <c r="R1279" s="42">
        <f t="shared" si="98"/>
        <v>4.7418432827078183</v>
      </c>
      <c r="S1279" s="42">
        <f t="shared" si="99"/>
        <v>4.8198822105048604</v>
      </c>
    </row>
    <row r="1280" spans="9:19">
      <c r="I1280" s="23" t="s">
        <v>585</v>
      </c>
      <c r="J1280">
        <v>5.74</v>
      </c>
      <c r="K1280">
        <v>5.78</v>
      </c>
      <c r="L1280">
        <v>5.73</v>
      </c>
      <c r="M1280">
        <v>5.76</v>
      </c>
      <c r="N1280" s="136">
        <v>5.76</v>
      </c>
      <c r="O1280" s="136">
        <v>1787200</v>
      </c>
      <c r="Q1280" s="42">
        <f t="shared" si="97"/>
        <v>4.7808627466063394</v>
      </c>
      <c r="R1280" s="42">
        <f t="shared" si="98"/>
        <v>4.7418432827078183</v>
      </c>
      <c r="S1280" s="42">
        <f t="shared" si="99"/>
        <v>4.8198822105048604</v>
      </c>
    </row>
    <row r="1281" spans="9:19">
      <c r="I1281" s="23" t="s">
        <v>586</v>
      </c>
      <c r="J1281">
        <v>5.76</v>
      </c>
      <c r="K1281">
        <v>5.77</v>
      </c>
      <c r="L1281">
        <v>5.72</v>
      </c>
      <c r="M1281">
        <v>5.75</v>
      </c>
      <c r="N1281" s="136">
        <v>5.75</v>
      </c>
      <c r="O1281" s="136">
        <v>3019800</v>
      </c>
      <c r="Q1281" s="42">
        <f t="shared" si="97"/>
        <v>4.7808627466063394</v>
      </c>
      <c r="R1281" s="42">
        <f t="shared" si="98"/>
        <v>4.7418432827078183</v>
      </c>
      <c r="S1281" s="42">
        <f t="shared" si="99"/>
        <v>4.8198822105048604</v>
      </c>
    </row>
    <row r="1282" spans="9:19">
      <c r="I1282" s="23" t="s">
        <v>587</v>
      </c>
      <c r="J1282">
        <v>5.75</v>
      </c>
      <c r="K1282">
        <v>5.82</v>
      </c>
      <c r="L1282">
        <v>5.75</v>
      </c>
      <c r="M1282">
        <v>5.82</v>
      </c>
      <c r="N1282" s="136">
        <v>5.82</v>
      </c>
      <c r="O1282" s="136">
        <v>5174700</v>
      </c>
      <c r="Q1282" s="42">
        <f t="shared" si="97"/>
        <v>4.7808627466063394</v>
      </c>
      <c r="R1282" s="42">
        <f t="shared" si="98"/>
        <v>4.7418432827078183</v>
      </c>
      <c r="S1282" s="42">
        <f t="shared" si="99"/>
        <v>4.8198822105048604</v>
      </c>
    </row>
    <row r="1283" spans="9:19">
      <c r="I1283" s="23" t="s">
        <v>588</v>
      </c>
      <c r="J1283">
        <v>5.82</v>
      </c>
      <c r="K1283">
        <v>5.9</v>
      </c>
      <c r="L1283">
        <v>5.8</v>
      </c>
      <c r="M1283">
        <v>5.88</v>
      </c>
      <c r="N1283" s="136">
        <v>5.88</v>
      </c>
      <c r="O1283" s="136">
        <v>6523700</v>
      </c>
      <c r="Q1283" s="42">
        <f t="shared" si="97"/>
        <v>4.7808627466063394</v>
      </c>
      <c r="R1283" s="42">
        <f t="shared" si="98"/>
        <v>4.7418432827078183</v>
      </c>
      <c r="S1283" s="42">
        <f t="shared" si="99"/>
        <v>4.8198822105048604</v>
      </c>
    </row>
    <row r="1284" spans="9:19">
      <c r="I1284" s="23" t="s">
        <v>589</v>
      </c>
      <c r="J1284">
        <v>5.88</v>
      </c>
      <c r="K1284">
        <v>5.98</v>
      </c>
      <c r="L1284">
        <v>5.82</v>
      </c>
      <c r="M1284">
        <v>5.98</v>
      </c>
      <c r="N1284" s="136">
        <v>5.98</v>
      </c>
      <c r="O1284" s="136">
        <v>4960700</v>
      </c>
      <c r="Q1284" s="42">
        <f t="shared" si="97"/>
        <v>4.7808627466063394</v>
      </c>
      <c r="R1284" s="42">
        <f t="shared" si="98"/>
        <v>4.7418432827078183</v>
      </c>
      <c r="S1284" s="42">
        <f t="shared" si="99"/>
        <v>4.8198822105048604</v>
      </c>
    </row>
    <row r="1285" spans="9:19">
      <c r="I1285" s="23" t="s">
        <v>590</v>
      </c>
      <c r="J1285">
        <v>5.98</v>
      </c>
      <c r="K1285">
        <v>6.05</v>
      </c>
      <c r="L1285">
        <v>5.95</v>
      </c>
      <c r="M1285">
        <v>6.05</v>
      </c>
      <c r="N1285" s="136">
        <v>6.05</v>
      </c>
      <c r="O1285" s="136">
        <v>4216500</v>
      </c>
      <c r="Q1285" s="42">
        <f t="shared" si="97"/>
        <v>4.7808627466063394</v>
      </c>
      <c r="R1285" s="42">
        <f t="shared" si="98"/>
        <v>4.7418432827078183</v>
      </c>
      <c r="S1285" s="42">
        <f t="shared" si="99"/>
        <v>4.8198822105048604</v>
      </c>
    </row>
    <row r="1286" spans="9:19">
      <c r="I1286" s="23" t="s">
        <v>591</v>
      </c>
      <c r="J1286">
        <v>6.06</v>
      </c>
      <c r="K1286">
        <v>6.19</v>
      </c>
      <c r="L1286">
        <v>6.05</v>
      </c>
      <c r="M1286">
        <v>6.13</v>
      </c>
      <c r="N1286" s="136">
        <v>6.13</v>
      </c>
      <c r="O1286" s="136">
        <v>6115500</v>
      </c>
      <c r="Q1286" s="42">
        <f t="shared" si="97"/>
        <v>4.7808627466063394</v>
      </c>
      <c r="R1286" s="42">
        <f t="shared" si="98"/>
        <v>4.7418432827078183</v>
      </c>
      <c r="S1286" s="42">
        <f t="shared" si="99"/>
        <v>4.8198822105048604</v>
      </c>
    </row>
    <row r="1287" spans="9:19">
      <c r="I1287" s="23" t="s">
        <v>592</v>
      </c>
      <c r="J1287">
        <v>6.13</v>
      </c>
      <c r="K1287">
        <v>6.17</v>
      </c>
      <c r="L1287">
        <v>6.03</v>
      </c>
      <c r="M1287">
        <v>6.1</v>
      </c>
      <c r="N1287" s="136">
        <v>6.1</v>
      </c>
      <c r="O1287" s="136">
        <v>5744500</v>
      </c>
      <c r="Q1287" s="42">
        <f t="shared" si="97"/>
        <v>4.7808627466063394</v>
      </c>
      <c r="R1287" s="42">
        <f t="shared" si="98"/>
        <v>4.7418432827078183</v>
      </c>
      <c r="S1287" s="42">
        <f t="shared" si="99"/>
        <v>4.8198822105048604</v>
      </c>
    </row>
    <row r="1288" spans="9:19">
      <c r="I1288" s="23" t="s">
        <v>593</v>
      </c>
      <c r="J1288">
        <v>6.09</v>
      </c>
      <c r="K1288">
        <v>6.13</v>
      </c>
      <c r="L1288">
        <v>5.96</v>
      </c>
      <c r="M1288">
        <v>6.11</v>
      </c>
      <c r="N1288" s="136">
        <v>6.11</v>
      </c>
      <c r="O1288" s="136">
        <v>3463800</v>
      </c>
      <c r="Q1288" s="42">
        <f t="shared" si="97"/>
        <v>4.7808627466063394</v>
      </c>
      <c r="R1288" s="42">
        <f t="shared" si="98"/>
        <v>4.7418432827078183</v>
      </c>
      <c r="S1288" s="42">
        <f t="shared" si="99"/>
        <v>4.8198822105048604</v>
      </c>
    </row>
    <row r="1289" spans="9:19">
      <c r="I1289" s="23" t="s">
        <v>594</v>
      </c>
      <c r="J1289">
        <v>6.11</v>
      </c>
      <c r="K1289">
        <v>6.11</v>
      </c>
      <c r="L1289">
        <v>5.96</v>
      </c>
      <c r="M1289">
        <v>5.99</v>
      </c>
      <c r="N1289" s="136">
        <v>5.99</v>
      </c>
      <c r="O1289" s="136">
        <v>4282800</v>
      </c>
      <c r="Q1289" s="42">
        <f t="shared" ref="Q1289:Q1352" si="100">Q1288</f>
        <v>4.7808627466063394</v>
      </c>
      <c r="R1289" s="42">
        <f t="shared" ref="R1289:R1352" si="101">R1288</f>
        <v>4.7418432827078183</v>
      </c>
      <c r="S1289" s="42">
        <f t="shared" ref="S1289:S1352" si="102">S1288</f>
        <v>4.8198822105048604</v>
      </c>
    </row>
    <row r="1290" spans="9:19">
      <c r="I1290" s="23" t="s">
        <v>595</v>
      </c>
      <c r="J1290">
        <v>5.97</v>
      </c>
      <c r="K1290">
        <v>6.06</v>
      </c>
      <c r="L1290">
        <v>5.96</v>
      </c>
      <c r="M1290">
        <v>6</v>
      </c>
      <c r="N1290" s="136">
        <v>6</v>
      </c>
      <c r="O1290" s="136">
        <v>4365800</v>
      </c>
      <c r="Q1290" s="42">
        <f t="shared" si="100"/>
        <v>4.7808627466063394</v>
      </c>
      <c r="R1290" s="42">
        <f t="shared" si="101"/>
        <v>4.7418432827078183</v>
      </c>
      <c r="S1290" s="42">
        <f t="shared" si="102"/>
        <v>4.8198822105048604</v>
      </c>
    </row>
    <row r="1291" spans="9:19">
      <c r="I1291" s="23">
        <v>42743</v>
      </c>
      <c r="J1291">
        <v>6.1</v>
      </c>
      <c r="K1291">
        <v>6.13</v>
      </c>
      <c r="L1291">
        <v>6.05</v>
      </c>
      <c r="M1291">
        <v>6.1</v>
      </c>
      <c r="N1291" s="136">
        <v>6.1</v>
      </c>
      <c r="O1291" s="136">
        <v>8538700</v>
      </c>
      <c r="Q1291" s="42">
        <f t="shared" si="100"/>
        <v>4.7808627466063394</v>
      </c>
      <c r="R1291" s="42">
        <f t="shared" si="101"/>
        <v>4.7418432827078183</v>
      </c>
      <c r="S1291" s="42">
        <f t="shared" si="102"/>
        <v>4.8198822105048604</v>
      </c>
    </row>
    <row r="1292" spans="9:19">
      <c r="I1292" s="23">
        <v>42774</v>
      </c>
      <c r="J1292">
        <v>6.1</v>
      </c>
      <c r="K1292">
        <v>6.13</v>
      </c>
      <c r="L1292">
        <v>6.02</v>
      </c>
      <c r="M1292">
        <v>6.06</v>
      </c>
      <c r="N1292" s="136">
        <v>6.06</v>
      </c>
      <c r="O1292" s="136">
        <v>4882700</v>
      </c>
      <c r="Q1292" s="42">
        <f t="shared" si="100"/>
        <v>4.7808627466063394</v>
      </c>
      <c r="R1292" s="42">
        <f t="shared" si="101"/>
        <v>4.7418432827078183</v>
      </c>
      <c r="S1292" s="42">
        <f t="shared" si="102"/>
        <v>4.8198822105048604</v>
      </c>
    </row>
    <row r="1293" spans="9:19">
      <c r="I1293" s="23">
        <v>42802</v>
      </c>
      <c r="J1293">
        <v>6.08</v>
      </c>
      <c r="K1293">
        <v>6.12</v>
      </c>
      <c r="L1293">
        <v>6.06</v>
      </c>
      <c r="M1293">
        <v>6.1</v>
      </c>
      <c r="N1293" s="136">
        <v>6.1</v>
      </c>
      <c r="O1293" s="136">
        <v>5326400</v>
      </c>
      <c r="Q1293" s="42">
        <f t="shared" si="100"/>
        <v>4.7808627466063394</v>
      </c>
      <c r="R1293" s="42">
        <f t="shared" si="101"/>
        <v>4.7418432827078183</v>
      </c>
      <c r="S1293" s="42">
        <f t="shared" si="102"/>
        <v>4.8198822105048604</v>
      </c>
    </row>
    <row r="1294" spans="9:19">
      <c r="I1294" s="23">
        <v>42833</v>
      </c>
      <c r="J1294">
        <v>6.1</v>
      </c>
      <c r="K1294">
        <v>6.11</v>
      </c>
      <c r="L1294">
        <v>6.05</v>
      </c>
      <c r="M1294">
        <v>6.05</v>
      </c>
      <c r="N1294" s="136">
        <v>6.05</v>
      </c>
      <c r="O1294" s="136">
        <v>2365000</v>
      </c>
      <c r="Q1294" s="42">
        <f t="shared" si="100"/>
        <v>4.7808627466063394</v>
      </c>
      <c r="R1294" s="42">
        <f t="shared" si="101"/>
        <v>4.7418432827078183</v>
      </c>
      <c r="S1294" s="42">
        <f t="shared" si="102"/>
        <v>4.8198822105048604</v>
      </c>
    </row>
    <row r="1295" spans="9:19">
      <c r="I1295" s="23">
        <v>42924</v>
      </c>
      <c r="J1295">
        <v>6.08</v>
      </c>
      <c r="K1295">
        <v>6.08</v>
      </c>
      <c r="L1295">
        <v>6.03</v>
      </c>
      <c r="M1295">
        <v>6.05</v>
      </c>
      <c r="N1295" s="136">
        <v>6.05</v>
      </c>
      <c r="O1295" s="136">
        <v>3020500</v>
      </c>
      <c r="Q1295" s="42">
        <f t="shared" si="100"/>
        <v>4.7808627466063394</v>
      </c>
      <c r="R1295" s="42">
        <f t="shared" si="101"/>
        <v>4.7418432827078183</v>
      </c>
      <c r="S1295" s="42">
        <f t="shared" si="102"/>
        <v>4.8198822105048604</v>
      </c>
    </row>
    <row r="1296" spans="9:19">
      <c r="I1296" s="23">
        <v>42955</v>
      </c>
      <c r="J1296">
        <v>6.07</v>
      </c>
      <c r="K1296">
        <v>6.09</v>
      </c>
      <c r="L1296">
        <v>5.99</v>
      </c>
      <c r="M1296">
        <v>5.99</v>
      </c>
      <c r="N1296" s="136">
        <v>5.99</v>
      </c>
      <c r="O1296" s="136">
        <v>3966600</v>
      </c>
      <c r="Q1296" s="42">
        <f t="shared" si="100"/>
        <v>4.7808627466063394</v>
      </c>
      <c r="R1296" s="42">
        <f t="shared" si="101"/>
        <v>4.7418432827078183</v>
      </c>
      <c r="S1296" s="42">
        <f t="shared" si="102"/>
        <v>4.8198822105048604</v>
      </c>
    </row>
    <row r="1297" spans="9:19">
      <c r="I1297" s="23">
        <v>42986</v>
      </c>
      <c r="J1297">
        <v>5.99</v>
      </c>
      <c r="K1297">
        <v>6.02</v>
      </c>
      <c r="L1297">
        <v>5.91</v>
      </c>
      <c r="M1297">
        <v>5.92</v>
      </c>
      <c r="N1297" s="136">
        <v>5.92</v>
      </c>
      <c r="O1297" s="136">
        <v>4468900</v>
      </c>
      <c r="Q1297" s="42">
        <f t="shared" si="100"/>
        <v>4.7808627466063394</v>
      </c>
      <c r="R1297" s="42">
        <f t="shared" si="101"/>
        <v>4.7418432827078183</v>
      </c>
      <c r="S1297" s="42">
        <f t="shared" si="102"/>
        <v>4.8198822105048604</v>
      </c>
    </row>
    <row r="1298" spans="9:19">
      <c r="I1298" s="23">
        <v>43016</v>
      </c>
      <c r="J1298">
        <v>5.92</v>
      </c>
      <c r="K1298">
        <v>5.99</v>
      </c>
      <c r="L1298">
        <v>5.85</v>
      </c>
      <c r="M1298">
        <v>5.87</v>
      </c>
      <c r="N1298" s="136">
        <v>5.87</v>
      </c>
      <c r="O1298" s="136">
        <v>2717700</v>
      </c>
      <c r="Q1298" s="42">
        <f t="shared" si="100"/>
        <v>4.7808627466063394</v>
      </c>
      <c r="R1298" s="42">
        <f t="shared" si="101"/>
        <v>4.7418432827078183</v>
      </c>
      <c r="S1298" s="42">
        <f t="shared" si="102"/>
        <v>4.8198822105048604</v>
      </c>
    </row>
    <row r="1299" spans="9:19">
      <c r="I1299" s="23">
        <v>43047</v>
      </c>
      <c r="J1299">
        <v>5.85</v>
      </c>
      <c r="K1299">
        <v>5.88</v>
      </c>
      <c r="L1299">
        <v>5.79</v>
      </c>
      <c r="M1299">
        <v>5.81</v>
      </c>
      <c r="N1299" s="136">
        <v>5.81</v>
      </c>
      <c r="O1299" s="136">
        <v>4860900</v>
      </c>
      <c r="Q1299" s="42">
        <f t="shared" si="100"/>
        <v>4.7808627466063394</v>
      </c>
      <c r="R1299" s="42">
        <f t="shared" si="101"/>
        <v>4.7418432827078183</v>
      </c>
      <c r="S1299" s="42">
        <f t="shared" si="102"/>
        <v>4.8198822105048604</v>
      </c>
    </row>
    <row r="1300" spans="9:19">
      <c r="I1300" s="23" t="s">
        <v>742</v>
      </c>
      <c r="J1300">
        <v>5.85</v>
      </c>
      <c r="K1300">
        <v>6.01</v>
      </c>
      <c r="L1300">
        <v>5.83</v>
      </c>
      <c r="M1300">
        <v>6</v>
      </c>
      <c r="N1300" s="136">
        <v>6</v>
      </c>
      <c r="O1300" s="136">
        <v>3605300</v>
      </c>
      <c r="Q1300" s="42">
        <f t="shared" si="100"/>
        <v>4.7808627466063394</v>
      </c>
      <c r="R1300" s="42">
        <f t="shared" si="101"/>
        <v>4.7418432827078183</v>
      </c>
      <c r="S1300" s="42">
        <f t="shared" si="102"/>
        <v>4.8198822105048604</v>
      </c>
    </row>
    <row r="1301" spans="9:19">
      <c r="I1301" s="23" t="s">
        <v>743</v>
      </c>
      <c r="J1301">
        <v>6.03</v>
      </c>
      <c r="K1301">
        <v>6.11</v>
      </c>
      <c r="L1301">
        <v>6</v>
      </c>
      <c r="M1301">
        <v>6.06</v>
      </c>
      <c r="N1301" s="136">
        <v>6.06</v>
      </c>
      <c r="O1301" s="136">
        <v>8300300</v>
      </c>
      <c r="Q1301" s="42">
        <f t="shared" si="100"/>
        <v>4.7808627466063394</v>
      </c>
      <c r="R1301" s="42">
        <f t="shared" si="101"/>
        <v>4.7418432827078183</v>
      </c>
      <c r="S1301" s="42">
        <f t="shared" si="102"/>
        <v>4.8198822105048604</v>
      </c>
    </row>
    <row r="1302" spans="9:19">
      <c r="I1302" s="23" t="s">
        <v>744</v>
      </c>
      <c r="J1302">
        <v>6.05</v>
      </c>
      <c r="K1302">
        <v>6.11</v>
      </c>
      <c r="L1302">
        <v>6</v>
      </c>
      <c r="M1302">
        <v>6.06</v>
      </c>
      <c r="N1302" s="136">
        <v>6.06</v>
      </c>
      <c r="O1302" s="136">
        <v>4767400</v>
      </c>
      <c r="Q1302" s="42">
        <f t="shared" si="100"/>
        <v>4.7808627466063394</v>
      </c>
      <c r="R1302" s="42">
        <f t="shared" si="101"/>
        <v>4.7418432827078183</v>
      </c>
      <c r="S1302" s="42">
        <f t="shared" si="102"/>
        <v>4.8198822105048604</v>
      </c>
    </row>
    <row r="1303" spans="9:19">
      <c r="I1303" s="23" t="s">
        <v>745</v>
      </c>
      <c r="J1303">
        <v>6.04</v>
      </c>
      <c r="K1303">
        <v>6.18</v>
      </c>
      <c r="L1303">
        <v>6.04</v>
      </c>
      <c r="M1303">
        <v>6.18</v>
      </c>
      <c r="N1303" s="136">
        <v>6.18</v>
      </c>
      <c r="O1303" s="136">
        <v>6874100</v>
      </c>
      <c r="Q1303" s="42">
        <f t="shared" si="100"/>
        <v>4.7808627466063394</v>
      </c>
      <c r="R1303" s="42">
        <f t="shared" si="101"/>
        <v>4.7418432827078183</v>
      </c>
      <c r="S1303" s="42">
        <f t="shared" si="102"/>
        <v>4.8198822105048604</v>
      </c>
    </row>
    <row r="1304" spans="9:19">
      <c r="I1304" s="23" t="s">
        <v>746</v>
      </c>
      <c r="J1304">
        <v>6.14</v>
      </c>
      <c r="K1304">
        <v>6.17</v>
      </c>
      <c r="L1304">
        <v>6.1</v>
      </c>
      <c r="M1304">
        <v>6.14</v>
      </c>
      <c r="N1304" s="136">
        <v>6.14</v>
      </c>
      <c r="O1304" s="136">
        <v>4753400</v>
      </c>
      <c r="Q1304" s="42">
        <f t="shared" si="100"/>
        <v>4.7808627466063394</v>
      </c>
      <c r="R1304" s="42">
        <f t="shared" si="101"/>
        <v>4.7418432827078183</v>
      </c>
      <c r="S1304" s="42">
        <f t="shared" si="102"/>
        <v>4.8198822105048604</v>
      </c>
    </row>
    <row r="1305" spans="9:19">
      <c r="I1305" s="23" t="s">
        <v>747</v>
      </c>
      <c r="J1305">
        <v>6.15</v>
      </c>
      <c r="K1305">
        <v>6.15</v>
      </c>
      <c r="L1305">
        <v>6.02</v>
      </c>
      <c r="M1305">
        <v>6.03</v>
      </c>
      <c r="N1305" s="136">
        <v>6.03</v>
      </c>
      <c r="O1305" s="136">
        <v>2555500</v>
      </c>
      <c r="Q1305" s="42">
        <f t="shared" si="100"/>
        <v>4.7808627466063394</v>
      </c>
      <c r="R1305" s="42">
        <f t="shared" si="101"/>
        <v>4.7418432827078183</v>
      </c>
      <c r="S1305" s="42">
        <f t="shared" si="102"/>
        <v>4.8198822105048604</v>
      </c>
    </row>
    <row r="1306" spans="9:19">
      <c r="I1306" s="23" t="s">
        <v>748</v>
      </c>
      <c r="J1306">
        <v>6.1</v>
      </c>
      <c r="K1306">
        <v>6.12</v>
      </c>
      <c r="L1306">
        <v>6.03</v>
      </c>
      <c r="M1306">
        <v>6.12</v>
      </c>
      <c r="N1306" s="136">
        <v>6.12</v>
      </c>
      <c r="O1306" s="136">
        <v>1812700</v>
      </c>
      <c r="Q1306" s="42">
        <f t="shared" si="100"/>
        <v>4.7808627466063394</v>
      </c>
      <c r="R1306" s="42">
        <f t="shared" si="101"/>
        <v>4.7418432827078183</v>
      </c>
      <c r="S1306" s="42">
        <f t="shared" si="102"/>
        <v>4.8198822105048604</v>
      </c>
    </row>
    <row r="1307" spans="9:19">
      <c r="I1307" s="23" t="s">
        <v>749</v>
      </c>
      <c r="J1307">
        <v>6.1</v>
      </c>
      <c r="K1307">
        <v>6.12</v>
      </c>
      <c r="L1307">
        <v>6</v>
      </c>
      <c r="M1307">
        <v>6</v>
      </c>
      <c r="N1307" s="136">
        <v>6</v>
      </c>
      <c r="O1307" s="136">
        <v>4414700</v>
      </c>
      <c r="Q1307" s="42">
        <f t="shared" si="100"/>
        <v>4.7808627466063394</v>
      </c>
      <c r="R1307" s="42">
        <f t="shared" si="101"/>
        <v>4.7418432827078183</v>
      </c>
      <c r="S1307" s="42">
        <f t="shared" si="102"/>
        <v>4.8198822105048604</v>
      </c>
    </row>
    <row r="1308" spans="9:19">
      <c r="I1308" s="23" t="s">
        <v>750</v>
      </c>
      <c r="J1308">
        <v>6</v>
      </c>
      <c r="K1308">
        <v>6.07</v>
      </c>
      <c r="L1308">
        <v>5.99</v>
      </c>
      <c r="M1308">
        <v>6.05</v>
      </c>
      <c r="N1308" s="136">
        <v>6.05</v>
      </c>
      <c r="O1308" s="136">
        <v>1488300</v>
      </c>
      <c r="Q1308" s="42">
        <f t="shared" si="100"/>
        <v>4.7808627466063394</v>
      </c>
      <c r="R1308" s="42">
        <f t="shared" si="101"/>
        <v>4.7418432827078183</v>
      </c>
      <c r="S1308" s="42">
        <f t="shared" si="102"/>
        <v>4.8198822105048604</v>
      </c>
    </row>
    <row r="1309" spans="9:19">
      <c r="I1309" s="23" t="s">
        <v>751</v>
      </c>
      <c r="J1309">
        <v>5.95</v>
      </c>
      <c r="K1309">
        <v>5.96</v>
      </c>
      <c r="L1309">
        <v>5.79</v>
      </c>
      <c r="M1309">
        <v>5.82</v>
      </c>
      <c r="N1309" s="136">
        <v>5.82</v>
      </c>
      <c r="O1309" s="136">
        <v>17288500</v>
      </c>
      <c r="Q1309" s="42">
        <f t="shared" si="100"/>
        <v>4.7808627466063394</v>
      </c>
      <c r="R1309" s="42">
        <f t="shared" si="101"/>
        <v>4.7418432827078183</v>
      </c>
      <c r="S1309" s="42">
        <f t="shared" si="102"/>
        <v>4.8198822105048604</v>
      </c>
    </row>
    <row r="1310" spans="9:19">
      <c r="I1310" s="23" t="s">
        <v>708</v>
      </c>
      <c r="J1310">
        <v>5.8</v>
      </c>
      <c r="K1310">
        <v>5.8</v>
      </c>
      <c r="L1310">
        <v>5.61</v>
      </c>
      <c r="M1310">
        <v>5.63</v>
      </c>
      <c r="N1310" s="136">
        <v>5.63</v>
      </c>
      <c r="O1310" s="136">
        <v>12104400</v>
      </c>
      <c r="Q1310" s="42">
        <f t="shared" si="100"/>
        <v>4.7808627466063394</v>
      </c>
      <c r="R1310" s="42">
        <f t="shared" si="101"/>
        <v>4.7418432827078183</v>
      </c>
      <c r="S1310" s="42">
        <f t="shared" si="102"/>
        <v>4.8198822105048604</v>
      </c>
    </row>
    <row r="1311" spans="9:19">
      <c r="I1311" s="23" t="s">
        <v>707</v>
      </c>
      <c r="J1311">
        <v>5.69</v>
      </c>
      <c r="K1311">
        <v>5.82</v>
      </c>
      <c r="L1311">
        <v>5.65</v>
      </c>
      <c r="M1311">
        <v>5.8</v>
      </c>
      <c r="N1311" s="136">
        <v>5.8</v>
      </c>
      <c r="O1311" s="136">
        <v>10840700</v>
      </c>
      <c r="Q1311" s="42">
        <f t="shared" si="100"/>
        <v>4.7808627466063394</v>
      </c>
      <c r="R1311" s="42">
        <f t="shared" si="101"/>
        <v>4.7418432827078183</v>
      </c>
      <c r="S1311" s="42">
        <f t="shared" si="102"/>
        <v>4.8198822105048604</v>
      </c>
    </row>
    <row r="1312" spans="9:19">
      <c r="I1312" s="23" t="s">
        <v>706</v>
      </c>
      <c r="J1312">
        <v>5.8</v>
      </c>
      <c r="K1312">
        <v>5.88</v>
      </c>
      <c r="L1312">
        <v>5.79</v>
      </c>
      <c r="M1312">
        <v>5.87</v>
      </c>
      <c r="N1312" s="136">
        <v>5.87</v>
      </c>
      <c r="O1312" s="136">
        <v>6580000</v>
      </c>
      <c r="Q1312" s="42">
        <f t="shared" si="100"/>
        <v>4.7808627466063394</v>
      </c>
      <c r="R1312" s="42">
        <f t="shared" si="101"/>
        <v>4.7418432827078183</v>
      </c>
      <c r="S1312" s="42">
        <f t="shared" si="102"/>
        <v>4.8198822105048604</v>
      </c>
    </row>
    <row r="1313" spans="9:19">
      <c r="I1313" s="23">
        <v>42864</v>
      </c>
      <c r="J1313">
        <v>5.8</v>
      </c>
      <c r="K1313">
        <v>5.88</v>
      </c>
      <c r="L1313">
        <v>5.8</v>
      </c>
      <c r="M1313">
        <v>5.82</v>
      </c>
      <c r="N1313" s="136">
        <v>5.82</v>
      </c>
      <c r="O1313" s="136">
        <v>5067200</v>
      </c>
      <c r="Q1313" s="42">
        <f t="shared" si="100"/>
        <v>4.7808627466063394</v>
      </c>
      <c r="R1313" s="42">
        <f t="shared" si="101"/>
        <v>4.7418432827078183</v>
      </c>
      <c r="S1313" s="42">
        <f t="shared" si="102"/>
        <v>4.8198822105048604</v>
      </c>
    </row>
    <row r="1314" spans="9:19">
      <c r="I1314" s="23">
        <v>42895</v>
      </c>
      <c r="J1314">
        <v>5.82</v>
      </c>
      <c r="K1314">
        <v>5.98</v>
      </c>
      <c r="L1314">
        <v>5.8</v>
      </c>
      <c r="M1314">
        <v>5.96</v>
      </c>
      <c r="N1314" s="136">
        <v>5.96</v>
      </c>
      <c r="O1314" s="136">
        <v>3872200</v>
      </c>
      <c r="Q1314" s="42">
        <f t="shared" si="100"/>
        <v>4.7808627466063394</v>
      </c>
      <c r="R1314" s="42">
        <f t="shared" si="101"/>
        <v>4.7418432827078183</v>
      </c>
      <c r="S1314" s="42">
        <f t="shared" si="102"/>
        <v>4.8198822105048604</v>
      </c>
    </row>
    <row r="1315" spans="9:19">
      <c r="I1315" s="23">
        <v>42925</v>
      </c>
      <c r="J1315">
        <v>5.96</v>
      </c>
      <c r="K1315">
        <v>5.96</v>
      </c>
      <c r="L1315">
        <v>5.87</v>
      </c>
      <c r="M1315">
        <v>5.95</v>
      </c>
      <c r="N1315" s="136">
        <v>5.95</v>
      </c>
      <c r="O1315" s="136">
        <v>3544100</v>
      </c>
      <c r="Q1315" s="42">
        <f t="shared" si="100"/>
        <v>4.7808627466063394</v>
      </c>
      <c r="R1315" s="42">
        <f t="shared" si="101"/>
        <v>4.7418432827078183</v>
      </c>
      <c r="S1315" s="42">
        <f t="shared" si="102"/>
        <v>4.8198822105048604</v>
      </c>
    </row>
    <row r="1316" spans="9:19">
      <c r="I1316" s="23">
        <v>42956</v>
      </c>
      <c r="J1316">
        <v>5.92</v>
      </c>
      <c r="K1316">
        <v>5.94</v>
      </c>
      <c r="L1316">
        <v>5.85</v>
      </c>
      <c r="M1316">
        <v>5.86</v>
      </c>
      <c r="N1316" s="136">
        <v>5.86</v>
      </c>
      <c r="O1316" s="136">
        <v>7097500</v>
      </c>
      <c r="Q1316" s="42">
        <f t="shared" si="100"/>
        <v>4.7808627466063394</v>
      </c>
      <c r="R1316" s="42">
        <f t="shared" si="101"/>
        <v>4.7418432827078183</v>
      </c>
      <c r="S1316" s="42">
        <f t="shared" si="102"/>
        <v>4.8198822105048604</v>
      </c>
    </row>
    <row r="1317" spans="9:19">
      <c r="I1317" s="23">
        <v>43048</v>
      </c>
      <c r="J1317">
        <v>5.85</v>
      </c>
      <c r="K1317">
        <v>5.92</v>
      </c>
      <c r="L1317">
        <v>5.82</v>
      </c>
      <c r="M1317">
        <v>5.9</v>
      </c>
      <c r="N1317" s="136">
        <v>5.9</v>
      </c>
      <c r="O1317" s="136">
        <v>5056700</v>
      </c>
      <c r="Q1317" s="42">
        <f t="shared" si="100"/>
        <v>4.7808627466063394</v>
      </c>
      <c r="R1317" s="42">
        <f t="shared" si="101"/>
        <v>4.7418432827078183</v>
      </c>
      <c r="S1317" s="42">
        <f t="shared" si="102"/>
        <v>4.8198822105048604</v>
      </c>
    </row>
    <row r="1318" spans="9:19">
      <c r="I1318" s="23">
        <v>43078</v>
      </c>
      <c r="J1318">
        <v>5.9</v>
      </c>
      <c r="K1318">
        <v>5.94</v>
      </c>
      <c r="L1318">
        <v>5.84</v>
      </c>
      <c r="M1318">
        <v>5.9</v>
      </c>
      <c r="N1318" s="136">
        <v>5.9</v>
      </c>
      <c r="O1318" s="136">
        <v>6812700</v>
      </c>
      <c r="Q1318" s="42">
        <f t="shared" si="100"/>
        <v>4.7808627466063394</v>
      </c>
      <c r="R1318" s="42">
        <f t="shared" si="101"/>
        <v>4.7418432827078183</v>
      </c>
      <c r="S1318" s="42">
        <f t="shared" si="102"/>
        <v>4.8198822105048604</v>
      </c>
    </row>
    <row r="1319" spans="9:19">
      <c r="I1319" s="23" t="s">
        <v>705</v>
      </c>
      <c r="J1319">
        <v>5.85</v>
      </c>
      <c r="K1319">
        <v>5.89</v>
      </c>
      <c r="L1319">
        <v>5.75</v>
      </c>
      <c r="M1319">
        <v>5.75</v>
      </c>
      <c r="N1319" s="136">
        <v>5.75</v>
      </c>
      <c r="O1319" s="136">
        <v>6033200</v>
      </c>
      <c r="Q1319" s="42">
        <f t="shared" si="100"/>
        <v>4.7808627466063394</v>
      </c>
      <c r="R1319" s="42">
        <f t="shared" si="101"/>
        <v>4.7418432827078183</v>
      </c>
      <c r="S1319" s="42">
        <f t="shared" si="102"/>
        <v>4.8198822105048604</v>
      </c>
    </row>
    <row r="1320" spans="9:19">
      <c r="I1320" s="23" t="s">
        <v>704</v>
      </c>
      <c r="J1320">
        <v>5.75</v>
      </c>
      <c r="K1320">
        <v>5.82</v>
      </c>
      <c r="L1320">
        <v>5.68</v>
      </c>
      <c r="M1320">
        <v>5.68</v>
      </c>
      <c r="N1320" s="136">
        <v>5.68</v>
      </c>
      <c r="O1320" s="136">
        <v>8694800</v>
      </c>
      <c r="Q1320" s="42">
        <f t="shared" si="100"/>
        <v>4.7808627466063394</v>
      </c>
      <c r="R1320" s="42">
        <f t="shared" si="101"/>
        <v>4.7418432827078183</v>
      </c>
      <c r="S1320" s="42">
        <f t="shared" si="102"/>
        <v>4.8198822105048604</v>
      </c>
    </row>
    <row r="1321" spans="9:19">
      <c r="I1321" s="23" t="s">
        <v>703</v>
      </c>
      <c r="J1321">
        <v>5.69</v>
      </c>
      <c r="K1321">
        <v>5.82</v>
      </c>
      <c r="L1321">
        <v>5.69</v>
      </c>
      <c r="M1321">
        <v>5.82</v>
      </c>
      <c r="N1321" s="136">
        <v>5.82</v>
      </c>
      <c r="O1321" s="136">
        <v>6057000</v>
      </c>
      <c r="Q1321" s="42">
        <f t="shared" si="100"/>
        <v>4.7808627466063394</v>
      </c>
      <c r="R1321" s="42">
        <f t="shared" si="101"/>
        <v>4.7418432827078183</v>
      </c>
      <c r="S1321" s="42">
        <f t="shared" si="102"/>
        <v>4.8198822105048604</v>
      </c>
    </row>
    <row r="1322" spans="9:19">
      <c r="I1322" s="23" t="s">
        <v>702</v>
      </c>
      <c r="J1322">
        <v>5.76</v>
      </c>
      <c r="K1322">
        <v>5.81</v>
      </c>
      <c r="L1322">
        <v>5.7</v>
      </c>
      <c r="M1322">
        <v>5.7</v>
      </c>
      <c r="N1322" s="136">
        <v>5.7</v>
      </c>
      <c r="O1322" s="136">
        <v>3191100</v>
      </c>
      <c r="Q1322" s="42">
        <f t="shared" si="100"/>
        <v>4.7808627466063394</v>
      </c>
      <c r="R1322" s="42">
        <f t="shared" si="101"/>
        <v>4.7418432827078183</v>
      </c>
      <c r="S1322" s="42">
        <f t="shared" si="102"/>
        <v>4.8198822105048604</v>
      </c>
    </row>
    <row r="1323" spans="9:19">
      <c r="I1323" s="23" t="s">
        <v>701</v>
      </c>
      <c r="J1323">
        <v>5.71</v>
      </c>
      <c r="K1323">
        <v>5.71</v>
      </c>
      <c r="L1323">
        <v>5.6</v>
      </c>
      <c r="M1323">
        <v>5.61</v>
      </c>
      <c r="N1323" s="136">
        <v>5.61</v>
      </c>
      <c r="O1323" s="136">
        <v>7898700</v>
      </c>
      <c r="Q1323" s="42">
        <f t="shared" si="100"/>
        <v>4.7808627466063394</v>
      </c>
      <c r="R1323" s="42">
        <f t="shared" si="101"/>
        <v>4.7418432827078183</v>
      </c>
      <c r="S1323" s="42">
        <f t="shared" si="102"/>
        <v>4.8198822105048604</v>
      </c>
    </row>
    <row r="1324" spans="9:19">
      <c r="I1324" s="23" t="s">
        <v>700</v>
      </c>
      <c r="J1324">
        <v>5.63</v>
      </c>
      <c r="K1324">
        <v>5.69</v>
      </c>
      <c r="L1324">
        <v>5.62</v>
      </c>
      <c r="M1324">
        <v>5.69</v>
      </c>
      <c r="N1324" s="136">
        <v>5.69</v>
      </c>
      <c r="O1324" s="136">
        <v>3525800</v>
      </c>
      <c r="Q1324" s="42">
        <f t="shared" si="100"/>
        <v>4.7808627466063394</v>
      </c>
      <c r="R1324" s="42">
        <f t="shared" si="101"/>
        <v>4.7418432827078183</v>
      </c>
      <c r="S1324" s="42">
        <f t="shared" si="102"/>
        <v>4.8198822105048604</v>
      </c>
    </row>
    <row r="1325" spans="9:19">
      <c r="I1325" s="23" t="s">
        <v>699</v>
      </c>
      <c r="J1325">
        <v>5.68</v>
      </c>
      <c r="K1325">
        <v>5.68</v>
      </c>
      <c r="L1325">
        <v>5.6</v>
      </c>
      <c r="M1325">
        <v>5.6</v>
      </c>
      <c r="N1325" s="136">
        <v>5.6</v>
      </c>
      <c r="O1325" s="136">
        <v>3895100</v>
      </c>
      <c r="Q1325" s="42">
        <f t="shared" si="100"/>
        <v>4.7808627466063394</v>
      </c>
      <c r="R1325" s="42">
        <f t="shared" si="101"/>
        <v>4.7418432827078183</v>
      </c>
      <c r="S1325" s="42">
        <f t="shared" si="102"/>
        <v>4.8198822105048604</v>
      </c>
    </row>
    <row r="1326" spans="9:19">
      <c r="I1326" s="23" t="s">
        <v>698</v>
      </c>
      <c r="J1326">
        <v>5.6</v>
      </c>
      <c r="K1326">
        <v>5.63</v>
      </c>
      <c r="L1326">
        <v>5.51</v>
      </c>
      <c r="M1326">
        <v>5.53</v>
      </c>
      <c r="N1326" s="136">
        <v>5.53</v>
      </c>
      <c r="O1326" s="136">
        <v>5486900</v>
      </c>
      <c r="Q1326" s="42">
        <f t="shared" si="100"/>
        <v>4.7808627466063394</v>
      </c>
      <c r="R1326" s="42">
        <f t="shared" si="101"/>
        <v>4.7418432827078183</v>
      </c>
      <c r="S1326" s="42">
        <f t="shared" si="102"/>
        <v>4.8198822105048604</v>
      </c>
    </row>
    <row r="1327" spans="9:19">
      <c r="I1327" s="23" t="s">
        <v>697</v>
      </c>
      <c r="J1327">
        <v>5.54</v>
      </c>
      <c r="K1327">
        <v>5.57</v>
      </c>
      <c r="L1327">
        <v>5.4</v>
      </c>
      <c r="M1327">
        <v>5.42</v>
      </c>
      <c r="N1327" s="136">
        <v>5.42</v>
      </c>
      <c r="O1327" s="136">
        <v>7233000</v>
      </c>
      <c r="Q1327" s="42">
        <f t="shared" si="100"/>
        <v>4.7808627466063394</v>
      </c>
      <c r="R1327" s="42">
        <f t="shared" si="101"/>
        <v>4.7418432827078183</v>
      </c>
      <c r="S1327" s="42">
        <f t="shared" si="102"/>
        <v>4.8198822105048604</v>
      </c>
    </row>
    <row r="1328" spans="9:19">
      <c r="I1328" s="23" t="s">
        <v>696</v>
      </c>
      <c r="J1328">
        <v>5.43</v>
      </c>
      <c r="K1328">
        <v>5.48</v>
      </c>
      <c r="L1328">
        <v>5.42</v>
      </c>
      <c r="M1328">
        <v>5.42</v>
      </c>
      <c r="N1328" s="136">
        <v>5.42</v>
      </c>
      <c r="O1328" s="136">
        <v>3201400</v>
      </c>
      <c r="Q1328" s="42">
        <f t="shared" si="100"/>
        <v>4.7808627466063394</v>
      </c>
      <c r="R1328" s="42">
        <f t="shared" si="101"/>
        <v>4.7418432827078183</v>
      </c>
      <c r="S1328" s="42">
        <f t="shared" si="102"/>
        <v>4.8198822105048604</v>
      </c>
    </row>
    <row r="1329" spans="9:19">
      <c r="I1329" s="23" t="s">
        <v>695</v>
      </c>
      <c r="J1329">
        <v>5.43</v>
      </c>
      <c r="K1329">
        <v>5.45</v>
      </c>
      <c r="L1329">
        <v>5.32</v>
      </c>
      <c r="M1329">
        <v>5.32</v>
      </c>
      <c r="N1329" s="136">
        <v>5.32</v>
      </c>
      <c r="O1329" s="136">
        <v>6341000</v>
      </c>
      <c r="Q1329" s="42">
        <f t="shared" si="100"/>
        <v>4.7808627466063394</v>
      </c>
      <c r="R1329" s="42">
        <f t="shared" si="101"/>
        <v>4.7418432827078183</v>
      </c>
      <c r="S1329" s="42">
        <f t="shared" si="102"/>
        <v>4.8198822105048604</v>
      </c>
    </row>
    <row r="1330" spans="9:19">
      <c r="I1330" s="23" t="s">
        <v>694</v>
      </c>
      <c r="J1330">
        <v>5.33</v>
      </c>
      <c r="K1330">
        <v>5.43</v>
      </c>
      <c r="L1330">
        <v>5.33</v>
      </c>
      <c r="M1330">
        <v>5.38</v>
      </c>
      <c r="N1330" s="136">
        <v>5.38</v>
      </c>
      <c r="O1330" s="136">
        <v>7703400</v>
      </c>
      <c r="Q1330" s="42">
        <f t="shared" si="100"/>
        <v>4.7808627466063394</v>
      </c>
      <c r="R1330" s="42">
        <f t="shared" si="101"/>
        <v>4.7418432827078183</v>
      </c>
      <c r="S1330" s="42">
        <f t="shared" si="102"/>
        <v>4.8198822105048604</v>
      </c>
    </row>
    <row r="1331" spans="9:19">
      <c r="I1331" s="23">
        <v>42776</v>
      </c>
      <c r="J1331">
        <v>5.38</v>
      </c>
      <c r="K1331">
        <v>5.41</v>
      </c>
      <c r="L1331">
        <v>5.3</v>
      </c>
      <c r="M1331">
        <v>5.3</v>
      </c>
      <c r="N1331" s="136">
        <v>5.3</v>
      </c>
      <c r="O1331" s="136">
        <v>4541300</v>
      </c>
      <c r="Q1331" s="42">
        <f t="shared" si="100"/>
        <v>4.7808627466063394</v>
      </c>
      <c r="R1331" s="42">
        <f t="shared" si="101"/>
        <v>4.7418432827078183</v>
      </c>
      <c r="S1331" s="42">
        <f t="shared" si="102"/>
        <v>4.8198822105048604</v>
      </c>
    </row>
    <row r="1332" spans="9:19">
      <c r="I1332" s="23">
        <v>42804</v>
      </c>
      <c r="J1332">
        <v>5.33</v>
      </c>
      <c r="K1332">
        <v>5.54</v>
      </c>
      <c r="L1332">
        <v>5.33</v>
      </c>
      <c r="M1332">
        <v>5.47</v>
      </c>
      <c r="N1332" s="136">
        <v>5.47</v>
      </c>
      <c r="O1332" s="136">
        <v>6441900</v>
      </c>
      <c r="Q1332" s="42">
        <f t="shared" si="100"/>
        <v>4.7808627466063394</v>
      </c>
      <c r="R1332" s="42">
        <f t="shared" si="101"/>
        <v>4.7418432827078183</v>
      </c>
      <c r="S1332" s="42">
        <f t="shared" si="102"/>
        <v>4.8198822105048604</v>
      </c>
    </row>
    <row r="1333" spans="9:19">
      <c r="I1333" s="23">
        <v>42835</v>
      </c>
      <c r="J1333">
        <v>5.5</v>
      </c>
      <c r="K1333">
        <v>5.54</v>
      </c>
      <c r="L1333">
        <v>5.45</v>
      </c>
      <c r="M1333">
        <v>5.5</v>
      </c>
      <c r="N1333" s="136">
        <v>5.5</v>
      </c>
      <c r="O1333" s="136">
        <v>1791500</v>
      </c>
      <c r="Q1333" s="42">
        <f t="shared" si="100"/>
        <v>4.7808627466063394</v>
      </c>
      <c r="R1333" s="42">
        <f t="shared" si="101"/>
        <v>4.7418432827078183</v>
      </c>
      <c r="S1333" s="42">
        <f t="shared" si="102"/>
        <v>4.8198822105048604</v>
      </c>
    </row>
    <row r="1334" spans="9:19">
      <c r="I1334" s="23">
        <v>42865</v>
      </c>
      <c r="J1334">
        <v>5.5</v>
      </c>
      <c r="K1334">
        <v>5.53</v>
      </c>
      <c r="L1334">
        <v>5.38</v>
      </c>
      <c r="M1334">
        <v>5.39</v>
      </c>
      <c r="N1334" s="136">
        <v>5.39</v>
      </c>
      <c r="O1334" s="136">
        <v>6389900</v>
      </c>
      <c r="Q1334" s="42">
        <f t="shared" si="100"/>
        <v>4.7808627466063394</v>
      </c>
      <c r="R1334" s="42">
        <f t="shared" si="101"/>
        <v>4.7418432827078183</v>
      </c>
      <c r="S1334" s="42">
        <f t="shared" si="102"/>
        <v>4.8198822105048604</v>
      </c>
    </row>
    <row r="1335" spans="9:19">
      <c r="I1335" s="23">
        <v>42896</v>
      </c>
      <c r="J1335">
        <v>5.37</v>
      </c>
      <c r="K1335">
        <v>5.4</v>
      </c>
      <c r="L1335">
        <v>5.35</v>
      </c>
      <c r="M1335">
        <v>5.38</v>
      </c>
      <c r="N1335" s="136">
        <v>5.38</v>
      </c>
      <c r="O1335" s="136">
        <v>7806300</v>
      </c>
      <c r="Q1335" s="42">
        <f t="shared" si="100"/>
        <v>4.7808627466063394</v>
      </c>
      <c r="R1335" s="42">
        <f t="shared" si="101"/>
        <v>4.7418432827078183</v>
      </c>
      <c r="S1335" s="42">
        <f t="shared" si="102"/>
        <v>4.8198822105048604</v>
      </c>
    </row>
    <row r="1336" spans="9:19">
      <c r="I1336" s="23">
        <v>42988</v>
      </c>
      <c r="J1336">
        <v>5.38</v>
      </c>
      <c r="K1336">
        <v>5.5</v>
      </c>
      <c r="L1336">
        <v>5.35</v>
      </c>
      <c r="M1336">
        <v>5.47</v>
      </c>
      <c r="N1336" s="136">
        <v>5.47</v>
      </c>
      <c r="O1336" s="136">
        <v>6753200</v>
      </c>
      <c r="Q1336" s="42">
        <f t="shared" si="100"/>
        <v>4.7808627466063394</v>
      </c>
      <c r="R1336" s="42">
        <f t="shared" si="101"/>
        <v>4.7418432827078183</v>
      </c>
      <c r="S1336" s="42">
        <f t="shared" si="102"/>
        <v>4.8198822105048604</v>
      </c>
    </row>
    <row r="1337" spans="9:19">
      <c r="I1337" s="23">
        <v>43018</v>
      </c>
      <c r="J1337">
        <v>5.47</v>
      </c>
      <c r="K1337">
        <v>5.49</v>
      </c>
      <c r="L1337">
        <v>5.35</v>
      </c>
      <c r="M1337">
        <v>5.36</v>
      </c>
      <c r="N1337" s="136">
        <v>5.36</v>
      </c>
      <c r="O1337" s="136">
        <v>5660800</v>
      </c>
      <c r="Q1337" s="42">
        <f t="shared" si="100"/>
        <v>4.7808627466063394</v>
      </c>
      <c r="R1337" s="42">
        <f t="shared" si="101"/>
        <v>4.7418432827078183</v>
      </c>
      <c r="S1337" s="42">
        <f t="shared" si="102"/>
        <v>4.8198822105048604</v>
      </c>
    </row>
    <row r="1338" spans="9:19">
      <c r="I1338" s="23">
        <v>43049</v>
      </c>
      <c r="J1338">
        <v>5.36</v>
      </c>
      <c r="K1338">
        <v>5.37</v>
      </c>
      <c r="L1338">
        <v>5.25</v>
      </c>
      <c r="M1338">
        <v>5.27</v>
      </c>
      <c r="N1338" s="136">
        <v>5.27</v>
      </c>
      <c r="O1338" s="136">
        <v>15932500</v>
      </c>
      <c r="Q1338" s="42">
        <f t="shared" si="100"/>
        <v>4.7808627466063394</v>
      </c>
      <c r="R1338" s="42">
        <f t="shared" si="101"/>
        <v>4.7418432827078183</v>
      </c>
      <c r="S1338" s="42">
        <f t="shared" si="102"/>
        <v>4.8198822105048604</v>
      </c>
    </row>
    <row r="1339" spans="9:19">
      <c r="I1339" s="23">
        <v>43079</v>
      </c>
      <c r="J1339">
        <v>5.3</v>
      </c>
      <c r="K1339">
        <v>5.3</v>
      </c>
      <c r="L1339">
        <v>5.22</v>
      </c>
      <c r="M1339">
        <v>5.27</v>
      </c>
      <c r="N1339" s="136">
        <v>5.27</v>
      </c>
      <c r="O1339" s="136">
        <v>6959600</v>
      </c>
      <c r="Q1339" s="42">
        <f t="shared" si="100"/>
        <v>4.7808627466063394</v>
      </c>
      <c r="R1339" s="42">
        <f t="shared" si="101"/>
        <v>4.7418432827078183</v>
      </c>
      <c r="S1339" s="42">
        <f t="shared" si="102"/>
        <v>4.8198822105048604</v>
      </c>
    </row>
    <row r="1340" spans="9:19">
      <c r="I1340" s="23" t="s">
        <v>693</v>
      </c>
      <c r="J1340">
        <v>5.28</v>
      </c>
      <c r="K1340">
        <v>5.3</v>
      </c>
      <c r="L1340">
        <v>5.24</v>
      </c>
      <c r="M1340">
        <v>5.26</v>
      </c>
      <c r="N1340" s="136">
        <v>5.26</v>
      </c>
      <c r="O1340" s="136">
        <v>5295100</v>
      </c>
      <c r="Q1340" s="42">
        <f t="shared" si="100"/>
        <v>4.7808627466063394</v>
      </c>
      <c r="R1340" s="42">
        <f t="shared" si="101"/>
        <v>4.7418432827078183</v>
      </c>
      <c r="S1340" s="42">
        <f t="shared" si="102"/>
        <v>4.8198822105048604</v>
      </c>
    </row>
    <row r="1341" spans="9:19">
      <c r="I1341" s="23" t="s">
        <v>692</v>
      </c>
      <c r="J1341">
        <v>5.28</v>
      </c>
      <c r="K1341">
        <v>5.38</v>
      </c>
      <c r="L1341">
        <v>5.27</v>
      </c>
      <c r="M1341">
        <v>5.37</v>
      </c>
      <c r="N1341" s="136">
        <v>5.37</v>
      </c>
      <c r="O1341" s="136">
        <v>7394400</v>
      </c>
      <c r="Q1341" s="42">
        <f t="shared" si="100"/>
        <v>4.7808627466063394</v>
      </c>
      <c r="R1341" s="42">
        <f t="shared" si="101"/>
        <v>4.7418432827078183</v>
      </c>
      <c r="S1341" s="42">
        <f t="shared" si="102"/>
        <v>4.8198822105048604</v>
      </c>
    </row>
    <row r="1342" spans="9:19">
      <c r="I1342" s="23" t="s">
        <v>691</v>
      </c>
      <c r="J1342">
        <v>5.37</v>
      </c>
      <c r="K1342">
        <v>5.4</v>
      </c>
      <c r="L1342">
        <v>5.32</v>
      </c>
      <c r="M1342">
        <v>5.32</v>
      </c>
      <c r="N1342" s="136">
        <v>5.32</v>
      </c>
      <c r="O1342" s="136">
        <v>5060500</v>
      </c>
      <c r="Q1342" s="42">
        <f t="shared" si="100"/>
        <v>4.7808627466063394</v>
      </c>
      <c r="R1342" s="42">
        <f t="shared" si="101"/>
        <v>4.7418432827078183</v>
      </c>
      <c r="S1342" s="42">
        <f t="shared" si="102"/>
        <v>4.8198822105048604</v>
      </c>
    </row>
    <row r="1343" spans="9:19">
      <c r="I1343" s="23" t="s">
        <v>690</v>
      </c>
      <c r="J1343">
        <v>5.33</v>
      </c>
      <c r="K1343">
        <v>5.35</v>
      </c>
      <c r="L1343">
        <v>5.24</v>
      </c>
      <c r="M1343">
        <v>5.24</v>
      </c>
      <c r="N1343" s="136">
        <v>5.24</v>
      </c>
      <c r="O1343" s="136">
        <v>4674600</v>
      </c>
      <c r="Q1343" s="42">
        <f t="shared" si="100"/>
        <v>4.7808627466063394</v>
      </c>
      <c r="R1343" s="42">
        <f t="shared" si="101"/>
        <v>4.7418432827078183</v>
      </c>
      <c r="S1343" s="42">
        <f t="shared" si="102"/>
        <v>4.8198822105048604</v>
      </c>
    </row>
    <row r="1344" spans="9:19">
      <c r="I1344" s="23" t="s">
        <v>689</v>
      </c>
      <c r="J1344">
        <v>5.26</v>
      </c>
      <c r="K1344">
        <v>5.29</v>
      </c>
      <c r="L1344">
        <v>5.23</v>
      </c>
      <c r="M1344">
        <v>5.23</v>
      </c>
      <c r="N1344" s="136">
        <v>5.23</v>
      </c>
      <c r="O1344" s="136">
        <v>1788100</v>
      </c>
      <c r="Q1344" s="42">
        <f t="shared" si="100"/>
        <v>4.7808627466063394</v>
      </c>
      <c r="R1344" s="42">
        <f t="shared" si="101"/>
        <v>4.7418432827078183</v>
      </c>
      <c r="S1344" s="42">
        <f t="shared" si="102"/>
        <v>4.8198822105048604</v>
      </c>
    </row>
    <row r="1345" spans="9:19">
      <c r="I1345" s="23" t="s">
        <v>688</v>
      </c>
      <c r="J1345">
        <v>5.26</v>
      </c>
      <c r="K1345">
        <v>5.26</v>
      </c>
      <c r="L1345">
        <v>5.1100000000000003</v>
      </c>
      <c r="M1345">
        <v>5.12</v>
      </c>
      <c r="N1345" s="136">
        <v>5.12</v>
      </c>
      <c r="O1345" s="136">
        <v>4704200</v>
      </c>
      <c r="Q1345" s="42">
        <f t="shared" si="100"/>
        <v>4.7808627466063394</v>
      </c>
      <c r="R1345" s="42">
        <f t="shared" si="101"/>
        <v>4.7418432827078183</v>
      </c>
      <c r="S1345" s="42">
        <f t="shared" si="102"/>
        <v>4.8198822105048604</v>
      </c>
    </row>
    <row r="1346" spans="9:19">
      <c r="I1346" s="23" t="s">
        <v>687</v>
      </c>
      <c r="J1346">
        <v>5.16</v>
      </c>
      <c r="K1346">
        <v>5.18</v>
      </c>
      <c r="L1346">
        <v>5</v>
      </c>
      <c r="M1346">
        <v>5</v>
      </c>
      <c r="N1346" s="136">
        <v>5</v>
      </c>
      <c r="O1346" s="136">
        <v>8381100</v>
      </c>
      <c r="Q1346" s="42">
        <f t="shared" si="100"/>
        <v>4.7808627466063394</v>
      </c>
      <c r="R1346" s="42">
        <f t="shared" si="101"/>
        <v>4.7418432827078183</v>
      </c>
      <c r="S1346" s="42">
        <f t="shared" si="102"/>
        <v>4.8198822105048604</v>
      </c>
    </row>
    <row r="1347" spans="9:19">
      <c r="I1347" s="23" t="s">
        <v>686</v>
      </c>
      <c r="J1347">
        <v>5.0199999999999996</v>
      </c>
      <c r="K1347">
        <v>5.15</v>
      </c>
      <c r="L1347">
        <v>5.0199999999999996</v>
      </c>
      <c r="M1347">
        <v>5.13</v>
      </c>
      <c r="N1347" s="136">
        <v>5.13</v>
      </c>
      <c r="O1347" s="136">
        <v>8804700</v>
      </c>
      <c r="Q1347" s="42">
        <f t="shared" si="100"/>
        <v>4.7808627466063394</v>
      </c>
      <c r="R1347" s="42">
        <f t="shared" si="101"/>
        <v>4.7418432827078183</v>
      </c>
      <c r="S1347" s="42">
        <f t="shared" si="102"/>
        <v>4.8198822105048604</v>
      </c>
    </row>
    <row r="1348" spans="9:19">
      <c r="I1348" s="23" t="s">
        <v>685</v>
      </c>
      <c r="J1348">
        <v>5.15</v>
      </c>
      <c r="K1348">
        <v>5.19</v>
      </c>
      <c r="L1348">
        <v>5.1100000000000003</v>
      </c>
      <c r="M1348">
        <v>5.13</v>
      </c>
      <c r="N1348" s="136">
        <v>5.13</v>
      </c>
      <c r="O1348" s="136">
        <v>14947900</v>
      </c>
      <c r="Q1348" s="42">
        <f t="shared" si="100"/>
        <v>4.7808627466063394</v>
      </c>
      <c r="R1348" s="42">
        <f t="shared" si="101"/>
        <v>4.7418432827078183</v>
      </c>
      <c r="S1348" s="42">
        <f t="shared" si="102"/>
        <v>4.8198822105048604</v>
      </c>
    </row>
    <row r="1349" spans="9:19">
      <c r="I1349" s="23" t="s">
        <v>684</v>
      </c>
      <c r="J1349">
        <v>5.12</v>
      </c>
      <c r="K1349">
        <v>5.15</v>
      </c>
      <c r="L1349">
        <v>5.01</v>
      </c>
      <c r="M1349">
        <v>5.0199999999999996</v>
      </c>
      <c r="N1349" s="136">
        <v>5.0199999999999996</v>
      </c>
      <c r="O1349" s="136">
        <v>20230800</v>
      </c>
      <c r="Q1349" s="42">
        <f t="shared" si="100"/>
        <v>4.7808627466063394</v>
      </c>
      <c r="R1349" s="42">
        <f t="shared" si="101"/>
        <v>4.7418432827078183</v>
      </c>
      <c r="S1349" s="42">
        <f t="shared" si="102"/>
        <v>4.8198822105048604</v>
      </c>
    </row>
    <row r="1350" spans="9:19">
      <c r="I1350" s="23" t="s">
        <v>752</v>
      </c>
      <c r="J1350">
        <v>5.05</v>
      </c>
      <c r="K1350">
        <v>5.15</v>
      </c>
      <c r="L1350">
        <v>5.05</v>
      </c>
      <c r="M1350">
        <v>5.1100000000000003</v>
      </c>
      <c r="N1350" s="136">
        <v>5.1100000000000003</v>
      </c>
      <c r="O1350" s="136">
        <v>8874700</v>
      </c>
      <c r="Q1350" s="42">
        <f t="shared" si="100"/>
        <v>4.7808627466063394</v>
      </c>
      <c r="R1350" s="42">
        <f t="shared" si="101"/>
        <v>4.7418432827078183</v>
      </c>
      <c r="S1350" s="42">
        <f t="shared" si="102"/>
        <v>4.8198822105048604</v>
      </c>
    </row>
    <row r="1351" spans="9:19">
      <c r="I1351" s="23" t="s">
        <v>753</v>
      </c>
      <c r="J1351">
        <v>5.12</v>
      </c>
      <c r="K1351">
        <v>5.14</v>
      </c>
      <c r="L1351">
        <v>5.03</v>
      </c>
      <c r="M1351">
        <v>5.03</v>
      </c>
      <c r="N1351" s="136">
        <v>5.03</v>
      </c>
      <c r="O1351" s="136">
        <v>18004300</v>
      </c>
      <c r="Q1351" s="42">
        <f t="shared" si="100"/>
        <v>4.7808627466063394</v>
      </c>
      <c r="R1351" s="42">
        <f t="shared" si="101"/>
        <v>4.7418432827078183</v>
      </c>
      <c r="S1351" s="42">
        <f t="shared" si="102"/>
        <v>4.8198822105048604</v>
      </c>
    </row>
    <row r="1352" spans="9:19">
      <c r="I1352" s="23">
        <v>42746</v>
      </c>
      <c r="J1352">
        <v>5.05</v>
      </c>
      <c r="K1352">
        <v>5.09</v>
      </c>
      <c r="L1352">
        <v>5</v>
      </c>
      <c r="M1352">
        <v>5</v>
      </c>
      <c r="N1352" s="136">
        <v>5</v>
      </c>
      <c r="O1352" s="136">
        <v>17593000</v>
      </c>
      <c r="Q1352" s="42">
        <f t="shared" si="100"/>
        <v>4.7808627466063394</v>
      </c>
      <c r="R1352" s="42">
        <f t="shared" si="101"/>
        <v>4.7418432827078183</v>
      </c>
      <c r="S1352" s="42">
        <f t="shared" si="102"/>
        <v>4.8198822105048604</v>
      </c>
    </row>
    <row r="1353" spans="9:19">
      <c r="I1353" s="23">
        <v>42777</v>
      </c>
      <c r="J1353">
        <v>5</v>
      </c>
      <c r="K1353">
        <v>5.04</v>
      </c>
      <c r="L1353">
        <v>4.97</v>
      </c>
      <c r="M1353">
        <v>4.9800000000000004</v>
      </c>
      <c r="N1353" s="136">
        <v>4.9800000000000004</v>
      </c>
      <c r="O1353" s="136">
        <v>10298900</v>
      </c>
      <c r="Q1353" s="42">
        <f t="shared" ref="Q1353:Q1416" si="103">Q1352</f>
        <v>4.7808627466063394</v>
      </c>
      <c r="R1353" s="42">
        <f t="shared" ref="R1353:R1416" si="104">R1352</f>
        <v>4.7418432827078183</v>
      </c>
      <c r="S1353" s="42">
        <f t="shared" ref="S1353:S1416" si="105">S1352</f>
        <v>4.8198822105048604</v>
      </c>
    </row>
    <row r="1354" spans="9:19">
      <c r="I1354" s="23">
        <v>42805</v>
      </c>
      <c r="J1354">
        <v>4.9800000000000004</v>
      </c>
      <c r="K1354">
        <v>5.0199999999999996</v>
      </c>
      <c r="L1354">
        <v>4.97</v>
      </c>
      <c r="M1354">
        <v>4.99</v>
      </c>
      <c r="N1354" s="136">
        <v>4.99</v>
      </c>
      <c r="O1354" s="136">
        <v>3075200</v>
      </c>
      <c r="Q1354" s="42">
        <f t="shared" si="103"/>
        <v>4.7808627466063394</v>
      </c>
      <c r="R1354" s="42">
        <f t="shared" si="104"/>
        <v>4.7418432827078183</v>
      </c>
      <c r="S1354" s="42">
        <f t="shared" si="105"/>
        <v>4.8198822105048604</v>
      </c>
    </row>
    <row r="1355" spans="9:19">
      <c r="I1355" s="23">
        <v>42897</v>
      </c>
      <c r="J1355">
        <v>5</v>
      </c>
      <c r="K1355">
        <v>5.0599999999999996</v>
      </c>
      <c r="L1355">
        <v>4.99</v>
      </c>
      <c r="M1355">
        <v>5.05</v>
      </c>
      <c r="N1355" s="136">
        <v>5.05</v>
      </c>
      <c r="O1355" s="136">
        <v>2319700</v>
      </c>
      <c r="Q1355" s="42">
        <f t="shared" si="103"/>
        <v>4.7808627466063394</v>
      </c>
      <c r="R1355" s="42">
        <f t="shared" si="104"/>
        <v>4.7418432827078183</v>
      </c>
      <c r="S1355" s="42">
        <f t="shared" si="105"/>
        <v>4.8198822105048604</v>
      </c>
    </row>
    <row r="1356" spans="9:19">
      <c r="I1356" s="23">
        <v>42927</v>
      </c>
      <c r="J1356">
        <v>5.05</v>
      </c>
      <c r="K1356">
        <v>5.3</v>
      </c>
      <c r="L1356">
        <v>5.05</v>
      </c>
      <c r="M1356">
        <v>5.3</v>
      </c>
      <c r="N1356" s="136">
        <v>5.3</v>
      </c>
      <c r="O1356" s="136">
        <v>8619300</v>
      </c>
      <c r="Q1356" s="42">
        <f t="shared" si="103"/>
        <v>4.7808627466063394</v>
      </c>
      <c r="R1356" s="42">
        <f t="shared" si="104"/>
        <v>4.7418432827078183</v>
      </c>
      <c r="S1356" s="42">
        <f t="shared" si="105"/>
        <v>4.8198822105048604</v>
      </c>
    </row>
    <row r="1357" spans="9:19">
      <c r="I1357" s="23">
        <v>42958</v>
      </c>
      <c r="J1357">
        <v>5.3</v>
      </c>
      <c r="K1357">
        <v>5.3</v>
      </c>
      <c r="L1357">
        <v>5.12</v>
      </c>
      <c r="M1357">
        <v>5.18</v>
      </c>
      <c r="N1357" s="136">
        <v>5.18</v>
      </c>
      <c r="O1357" s="136">
        <v>9538700</v>
      </c>
      <c r="Q1357" s="42">
        <f t="shared" si="103"/>
        <v>4.7808627466063394</v>
      </c>
      <c r="R1357" s="42">
        <f t="shared" si="104"/>
        <v>4.7418432827078183</v>
      </c>
      <c r="S1357" s="42">
        <f t="shared" si="105"/>
        <v>4.8198822105048604</v>
      </c>
    </row>
    <row r="1358" spans="9:19">
      <c r="I1358" s="23">
        <v>42989</v>
      </c>
      <c r="J1358">
        <v>5.18</v>
      </c>
      <c r="K1358">
        <v>5.2</v>
      </c>
      <c r="L1358">
        <v>5.13</v>
      </c>
      <c r="M1358">
        <v>5.15</v>
      </c>
      <c r="N1358" s="136">
        <v>5.15</v>
      </c>
      <c r="O1358" s="136">
        <v>3682600</v>
      </c>
      <c r="Q1358" s="42">
        <f t="shared" si="103"/>
        <v>4.7808627466063394</v>
      </c>
      <c r="R1358" s="42">
        <f t="shared" si="104"/>
        <v>4.7418432827078183</v>
      </c>
      <c r="S1358" s="42">
        <f t="shared" si="105"/>
        <v>4.8198822105048604</v>
      </c>
    </row>
    <row r="1359" spans="9:19">
      <c r="I1359" s="23">
        <v>43019</v>
      </c>
      <c r="J1359">
        <v>5.18</v>
      </c>
      <c r="K1359">
        <v>5.18</v>
      </c>
      <c r="L1359">
        <v>5.03</v>
      </c>
      <c r="M1359">
        <v>5.05</v>
      </c>
      <c r="N1359" s="136">
        <v>5.05</v>
      </c>
      <c r="O1359" s="136">
        <v>3985500</v>
      </c>
      <c r="Q1359" s="42">
        <f t="shared" si="103"/>
        <v>4.7808627466063394</v>
      </c>
      <c r="R1359" s="42">
        <f t="shared" si="104"/>
        <v>4.7418432827078183</v>
      </c>
      <c r="S1359" s="42">
        <f t="shared" si="105"/>
        <v>4.8198822105048604</v>
      </c>
    </row>
    <row r="1360" spans="9:19">
      <c r="I1360" s="23" t="s">
        <v>754</v>
      </c>
      <c r="J1360">
        <v>5.0599999999999996</v>
      </c>
      <c r="K1360">
        <v>5.1100000000000003</v>
      </c>
      <c r="L1360">
        <v>5.04</v>
      </c>
      <c r="M1360">
        <v>5.05</v>
      </c>
      <c r="N1360" s="136">
        <v>5.05</v>
      </c>
      <c r="O1360" s="136">
        <v>2066800</v>
      </c>
      <c r="Q1360" s="42">
        <f t="shared" si="103"/>
        <v>4.7808627466063394</v>
      </c>
      <c r="R1360" s="42">
        <f t="shared" si="104"/>
        <v>4.7418432827078183</v>
      </c>
      <c r="S1360" s="42">
        <f t="shared" si="105"/>
        <v>4.8198822105048604</v>
      </c>
    </row>
    <row r="1361" spans="9:19">
      <c r="I1361" s="23" t="s">
        <v>755</v>
      </c>
      <c r="J1361">
        <v>5.05</v>
      </c>
      <c r="K1361">
        <v>5.07</v>
      </c>
      <c r="L1361">
        <v>4.92</v>
      </c>
      <c r="M1361">
        <v>4.9400000000000004</v>
      </c>
      <c r="N1361" s="136">
        <v>4.9400000000000004</v>
      </c>
      <c r="O1361" s="136">
        <v>7247500</v>
      </c>
      <c r="Q1361" s="42">
        <f t="shared" si="103"/>
        <v>4.7808627466063394</v>
      </c>
      <c r="R1361" s="42">
        <f t="shared" si="104"/>
        <v>4.7418432827078183</v>
      </c>
      <c r="S1361" s="42">
        <f t="shared" si="105"/>
        <v>4.8198822105048604</v>
      </c>
    </row>
    <row r="1362" spans="9:19">
      <c r="I1362" s="23" t="s">
        <v>756</v>
      </c>
      <c r="J1362">
        <v>4.95</v>
      </c>
      <c r="K1362">
        <v>5.07</v>
      </c>
      <c r="L1362">
        <v>4.95</v>
      </c>
      <c r="M1362">
        <v>5</v>
      </c>
      <c r="N1362" s="136">
        <v>5</v>
      </c>
      <c r="O1362" s="136">
        <v>4857700</v>
      </c>
      <c r="Q1362" s="42">
        <f t="shared" si="103"/>
        <v>4.7808627466063394</v>
      </c>
      <c r="R1362" s="42">
        <f t="shared" si="104"/>
        <v>4.7418432827078183</v>
      </c>
      <c r="S1362" s="42">
        <f t="shared" si="105"/>
        <v>4.8198822105048604</v>
      </c>
    </row>
    <row r="1363" spans="9:19">
      <c r="I1363" s="23" t="s">
        <v>757</v>
      </c>
      <c r="J1363">
        <v>5</v>
      </c>
      <c r="K1363">
        <v>5.04</v>
      </c>
      <c r="L1363">
        <v>4.93</v>
      </c>
      <c r="M1363">
        <v>4.93</v>
      </c>
      <c r="N1363" s="136">
        <v>4.93</v>
      </c>
      <c r="O1363" s="136">
        <v>4043900</v>
      </c>
      <c r="Q1363" s="42">
        <f t="shared" si="103"/>
        <v>4.7808627466063394</v>
      </c>
      <c r="R1363" s="42">
        <f t="shared" si="104"/>
        <v>4.7418432827078183</v>
      </c>
      <c r="S1363" s="42">
        <f t="shared" si="105"/>
        <v>4.8198822105048604</v>
      </c>
    </row>
    <row r="1364" spans="9:19">
      <c r="I1364" s="23" t="s">
        <v>758</v>
      </c>
      <c r="J1364">
        <v>4.96</v>
      </c>
      <c r="K1364">
        <v>5</v>
      </c>
      <c r="L1364">
        <v>4.93</v>
      </c>
      <c r="M1364">
        <v>4.9400000000000004</v>
      </c>
      <c r="N1364" s="136">
        <v>4.9400000000000004</v>
      </c>
      <c r="O1364" s="136">
        <v>4014500</v>
      </c>
      <c r="Q1364" s="42">
        <f t="shared" si="103"/>
        <v>4.7808627466063394</v>
      </c>
      <c r="R1364" s="42">
        <f t="shared" si="104"/>
        <v>4.7418432827078183</v>
      </c>
      <c r="S1364" s="42">
        <f t="shared" si="105"/>
        <v>4.8198822105048604</v>
      </c>
    </row>
    <row r="1365" spans="9:19">
      <c r="I1365" s="23" t="s">
        <v>759</v>
      </c>
      <c r="J1365">
        <v>4.97</v>
      </c>
      <c r="K1365">
        <v>4.9800000000000004</v>
      </c>
      <c r="L1365">
        <v>4.91</v>
      </c>
      <c r="M1365">
        <v>4.93</v>
      </c>
      <c r="N1365" s="136">
        <v>4.93</v>
      </c>
      <c r="O1365" s="136">
        <v>2659900</v>
      </c>
      <c r="Q1365" s="42">
        <f t="shared" si="103"/>
        <v>4.7808627466063394</v>
      </c>
      <c r="R1365" s="42">
        <f t="shared" si="104"/>
        <v>4.7418432827078183</v>
      </c>
      <c r="S1365" s="42">
        <f t="shared" si="105"/>
        <v>4.8198822105048604</v>
      </c>
    </row>
    <row r="1366" spans="9:19">
      <c r="I1366" s="23" t="s">
        <v>760</v>
      </c>
      <c r="J1366">
        <v>4.96</v>
      </c>
      <c r="K1366">
        <v>4.97</v>
      </c>
      <c r="L1366">
        <v>4.87</v>
      </c>
      <c r="M1366">
        <v>4.9000000000000004</v>
      </c>
      <c r="N1366" s="136">
        <v>4.9000000000000004</v>
      </c>
      <c r="O1366" s="136">
        <v>4173800</v>
      </c>
      <c r="Q1366" s="42">
        <f t="shared" si="103"/>
        <v>4.7808627466063394</v>
      </c>
      <c r="R1366" s="42">
        <f t="shared" si="104"/>
        <v>4.7418432827078183</v>
      </c>
      <c r="S1366" s="42">
        <f t="shared" si="105"/>
        <v>4.8198822105048604</v>
      </c>
    </row>
    <row r="1367" spans="9:19">
      <c r="I1367" s="23" t="s">
        <v>761</v>
      </c>
      <c r="J1367">
        <v>4.9400000000000004</v>
      </c>
      <c r="K1367">
        <v>5.12</v>
      </c>
      <c r="L1367">
        <v>4.92</v>
      </c>
      <c r="M1367">
        <v>5.0599999999999996</v>
      </c>
      <c r="N1367" s="136">
        <v>5.0599999999999996</v>
      </c>
      <c r="O1367" s="136">
        <v>4683100</v>
      </c>
      <c r="Q1367" s="42">
        <f t="shared" si="103"/>
        <v>4.7808627466063394</v>
      </c>
      <c r="R1367" s="42">
        <f t="shared" si="104"/>
        <v>4.7418432827078183</v>
      </c>
      <c r="S1367" s="42">
        <f t="shared" si="105"/>
        <v>4.8198822105048604</v>
      </c>
    </row>
    <row r="1368" spans="9:19">
      <c r="I1368" s="23" t="s">
        <v>762</v>
      </c>
      <c r="J1368">
        <v>5.04</v>
      </c>
      <c r="K1368">
        <v>5.18</v>
      </c>
      <c r="L1368">
        <v>5.04</v>
      </c>
      <c r="M1368">
        <v>5.0999999999999996</v>
      </c>
      <c r="N1368" s="136">
        <v>5.0999999999999996</v>
      </c>
      <c r="O1368" s="136">
        <v>4346300</v>
      </c>
      <c r="Q1368" s="42">
        <f t="shared" si="103"/>
        <v>4.7808627466063394</v>
      </c>
      <c r="R1368" s="42">
        <f t="shared" si="104"/>
        <v>4.7418432827078183</v>
      </c>
      <c r="S1368" s="42">
        <f t="shared" si="105"/>
        <v>4.8198822105048604</v>
      </c>
    </row>
    <row r="1369" spans="9:19">
      <c r="I1369" s="23" t="s">
        <v>763</v>
      </c>
      <c r="J1369">
        <v>5</v>
      </c>
      <c r="K1369">
        <v>5.16</v>
      </c>
      <c r="L1369">
        <v>4.99</v>
      </c>
      <c r="M1369">
        <v>5.1100000000000003</v>
      </c>
      <c r="N1369" s="136">
        <v>5.1100000000000003</v>
      </c>
      <c r="O1369" s="136">
        <v>5942500</v>
      </c>
      <c r="Q1369" s="42">
        <f t="shared" si="103"/>
        <v>4.7808627466063394</v>
      </c>
      <c r="R1369" s="42">
        <f t="shared" si="104"/>
        <v>4.7418432827078183</v>
      </c>
      <c r="S1369" s="42">
        <f t="shared" si="105"/>
        <v>4.8198822105048604</v>
      </c>
    </row>
    <row r="1370" spans="9:19">
      <c r="I1370" s="23" t="s">
        <v>764</v>
      </c>
      <c r="J1370">
        <v>5.12</v>
      </c>
      <c r="K1370">
        <v>5.18</v>
      </c>
      <c r="L1370">
        <v>5.0999999999999996</v>
      </c>
      <c r="M1370">
        <v>5.16</v>
      </c>
      <c r="N1370" s="136">
        <v>5.16</v>
      </c>
      <c r="O1370" s="136">
        <v>4691100</v>
      </c>
      <c r="Q1370" s="42">
        <f t="shared" si="103"/>
        <v>4.7808627466063394</v>
      </c>
      <c r="R1370" s="42">
        <f t="shared" si="104"/>
        <v>4.7418432827078183</v>
      </c>
      <c r="S1370" s="42">
        <f t="shared" si="105"/>
        <v>4.8198822105048604</v>
      </c>
    </row>
    <row r="1371" spans="9:19">
      <c r="I1371" s="23" t="s">
        <v>765</v>
      </c>
      <c r="J1371">
        <v>5.19</v>
      </c>
      <c r="K1371">
        <v>5.2</v>
      </c>
      <c r="L1371">
        <v>5.1100000000000003</v>
      </c>
      <c r="M1371">
        <v>5.12</v>
      </c>
      <c r="N1371" s="136">
        <v>5.12</v>
      </c>
      <c r="O1371" s="136">
        <v>5307900</v>
      </c>
      <c r="Q1371" s="42">
        <f t="shared" si="103"/>
        <v>4.7808627466063394</v>
      </c>
      <c r="R1371" s="42">
        <f t="shared" si="104"/>
        <v>4.7418432827078183</v>
      </c>
      <c r="S1371" s="42">
        <f t="shared" si="105"/>
        <v>4.8198822105048604</v>
      </c>
    </row>
    <row r="1372" spans="9:19">
      <c r="I1372" s="23" t="s">
        <v>766</v>
      </c>
      <c r="J1372">
        <v>5.17</v>
      </c>
      <c r="K1372">
        <v>5.17</v>
      </c>
      <c r="L1372">
        <v>5.0999999999999996</v>
      </c>
      <c r="M1372">
        <v>5.13</v>
      </c>
      <c r="N1372" s="136">
        <v>5.13</v>
      </c>
      <c r="O1372" s="136">
        <v>6337600</v>
      </c>
      <c r="Q1372" s="42">
        <f t="shared" si="103"/>
        <v>4.7808627466063394</v>
      </c>
      <c r="R1372" s="42">
        <f t="shared" si="104"/>
        <v>4.7418432827078183</v>
      </c>
      <c r="S1372" s="42">
        <f t="shared" si="105"/>
        <v>4.8198822105048604</v>
      </c>
    </row>
    <row r="1373" spans="9:19">
      <c r="I1373" s="23" t="s">
        <v>767</v>
      </c>
      <c r="J1373">
        <v>5.13</v>
      </c>
      <c r="K1373">
        <v>5.14</v>
      </c>
      <c r="L1373">
        <v>5.07</v>
      </c>
      <c r="M1373">
        <v>5.09</v>
      </c>
      <c r="N1373" s="136">
        <v>5.09</v>
      </c>
      <c r="O1373" s="136">
        <v>15492700</v>
      </c>
      <c r="Q1373" s="42">
        <f t="shared" si="103"/>
        <v>4.7808627466063394</v>
      </c>
      <c r="R1373" s="42">
        <f t="shared" si="104"/>
        <v>4.7418432827078183</v>
      </c>
      <c r="S1373" s="42">
        <f t="shared" si="105"/>
        <v>4.8198822105048604</v>
      </c>
    </row>
    <row r="1374" spans="9:19">
      <c r="I1374" s="23">
        <v>42837</v>
      </c>
      <c r="J1374">
        <v>5.0999999999999996</v>
      </c>
      <c r="K1374">
        <v>5.1100000000000003</v>
      </c>
      <c r="L1374">
        <v>4.9800000000000004</v>
      </c>
      <c r="M1374">
        <v>5</v>
      </c>
      <c r="N1374" s="136">
        <v>5</v>
      </c>
      <c r="O1374" s="136">
        <v>4587500</v>
      </c>
      <c r="Q1374" s="42">
        <f t="shared" si="103"/>
        <v>4.7808627466063394</v>
      </c>
      <c r="R1374" s="42">
        <f t="shared" si="104"/>
        <v>4.7418432827078183</v>
      </c>
      <c r="S1374" s="42">
        <f t="shared" si="105"/>
        <v>4.8198822105048604</v>
      </c>
    </row>
    <row r="1375" spans="9:19">
      <c r="I1375" s="23">
        <v>42867</v>
      </c>
      <c r="J1375">
        <v>5.01</v>
      </c>
      <c r="K1375">
        <v>5.14</v>
      </c>
      <c r="L1375">
        <v>5</v>
      </c>
      <c r="M1375">
        <v>5.13</v>
      </c>
      <c r="N1375" s="136">
        <v>5.13</v>
      </c>
      <c r="O1375" s="136">
        <v>5197700</v>
      </c>
      <c r="Q1375" s="42">
        <f t="shared" si="103"/>
        <v>4.7808627466063394</v>
      </c>
      <c r="R1375" s="42">
        <f t="shared" si="104"/>
        <v>4.7418432827078183</v>
      </c>
      <c r="S1375" s="42">
        <f t="shared" si="105"/>
        <v>4.8198822105048604</v>
      </c>
    </row>
    <row r="1376" spans="9:19">
      <c r="I1376" s="23">
        <v>42898</v>
      </c>
      <c r="J1376">
        <v>5.13</v>
      </c>
      <c r="K1376">
        <v>5.2</v>
      </c>
      <c r="L1376">
        <v>5.12</v>
      </c>
      <c r="M1376">
        <v>5.16</v>
      </c>
      <c r="N1376" s="136">
        <v>5.16</v>
      </c>
      <c r="O1376" s="136">
        <v>6425000</v>
      </c>
      <c r="Q1376" s="42">
        <f t="shared" si="103"/>
        <v>4.7808627466063394</v>
      </c>
      <c r="R1376" s="42">
        <f t="shared" si="104"/>
        <v>4.7418432827078183</v>
      </c>
      <c r="S1376" s="42">
        <f t="shared" si="105"/>
        <v>4.8198822105048604</v>
      </c>
    </row>
    <row r="1377" spans="9:19">
      <c r="I1377" s="23">
        <v>42928</v>
      </c>
      <c r="J1377">
        <v>5.16</v>
      </c>
      <c r="K1377">
        <v>5.3</v>
      </c>
      <c r="L1377">
        <v>5.14</v>
      </c>
      <c r="M1377">
        <v>5.26</v>
      </c>
      <c r="N1377" s="136">
        <v>5.26</v>
      </c>
      <c r="O1377" s="136">
        <v>8059600</v>
      </c>
      <c r="Q1377" s="42">
        <f t="shared" si="103"/>
        <v>4.7808627466063394</v>
      </c>
      <c r="R1377" s="42">
        <f t="shared" si="104"/>
        <v>4.7418432827078183</v>
      </c>
      <c r="S1377" s="42">
        <f t="shared" si="105"/>
        <v>4.8198822105048604</v>
      </c>
    </row>
    <row r="1378" spans="9:19">
      <c r="I1378" s="23">
        <v>42959</v>
      </c>
      <c r="J1378">
        <v>5.28</v>
      </c>
      <c r="K1378">
        <v>5.28</v>
      </c>
      <c r="L1378">
        <v>5.2</v>
      </c>
      <c r="M1378">
        <v>5.25</v>
      </c>
      <c r="N1378" s="136">
        <v>5.25</v>
      </c>
      <c r="O1378" s="136">
        <v>6587600</v>
      </c>
      <c r="Q1378" s="42">
        <f t="shared" si="103"/>
        <v>4.7808627466063394</v>
      </c>
      <c r="R1378" s="42">
        <f t="shared" si="104"/>
        <v>4.7418432827078183</v>
      </c>
      <c r="S1378" s="42">
        <f t="shared" si="105"/>
        <v>4.8198822105048604</v>
      </c>
    </row>
    <row r="1379" spans="9:19">
      <c r="I1379" s="23">
        <v>43051</v>
      </c>
      <c r="J1379">
        <v>5.25</v>
      </c>
      <c r="K1379">
        <v>5.33</v>
      </c>
      <c r="L1379">
        <v>5.25</v>
      </c>
      <c r="M1379">
        <v>5.29</v>
      </c>
      <c r="N1379" s="136">
        <v>5.29</v>
      </c>
      <c r="O1379" s="136">
        <v>5407600</v>
      </c>
      <c r="Q1379" s="42">
        <f t="shared" si="103"/>
        <v>4.7808627466063394</v>
      </c>
      <c r="R1379" s="42">
        <f t="shared" si="104"/>
        <v>4.7418432827078183</v>
      </c>
      <c r="S1379" s="42">
        <f t="shared" si="105"/>
        <v>4.8198822105048604</v>
      </c>
    </row>
    <row r="1380" spans="9:19">
      <c r="I1380" s="23">
        <v>43081</v>
      </c>
      <c r="J1380">
        <v>5.3</v>
      </c>
      <c r="K1380">
        <v>5.4</v>
      </c>
      <c r="L1380">
        <v>5.29</v>
      </c>
      <c r="M1380">
        <v>5.4</v>
      </c>
      <c r="N1380" s="136">
        <v>5.4</v>
      </c>
      <c r="O1380" s="136">
        <v>8515900</v>
      </c>
      <c r="Q1380" s="42">
        <f t="shared" si="103"/>
        <v>4.7808627466063394</v>
      </c>
      <c r="R1380" s="42">
        <f t="shared" si="104"/>
        <v>4.7418432827078183</v>
      </c>
      <c r="S1380" s="42">
        <f t="shared" si="105"/>
        <v>4.8198822105048604</v>
      </c>
    </row>
    <row r="1381" spans="9:19">
      <c r="I1381" s="23" t="s">
        <v>768</v>
      </c>
      <c r="J1381">
        <v>5.4</v>
      </c>
      <c r="K1381">
        <v>5.64</v>
      </c>
      <c r="L1381">
        <v>5.39</v>
      </c>
      <c r="M1381">
        <v>5.64</v>
      </c>
      <c r="N1381" s="136">
        <v>5.64</v>
      </c>
      <c r="O1381" s="136">
        <v>12647400</v>
      </c>
      <c r="Q1381" s="42">
        <f t="shared" si="103"/>
        <v>4.7808627466063394</v>
      </c>
      <c r="R1381" s="42">
        <f t="shared" si="104"/>
        <v>4.7418432827078183</v>
      </c>
      <c r="S1381" s="42">
        <f t="shared" si="105"/>
        <v>4.8198822105048604</v>
      </c>
    </row>
    <row r="1382" spans="9:19">
      <c r="I1382" s="23" t="s">
        <v>769</v>
      </c>
      <c r="J1382">
        <v>5.64</v>
      </c>
      <c r="K1382">
        <v>5.69</v>
      </c>
      <c r="L1382">
        <v>5.55</v>
      </c>
      <c r="M1382">
        <v>5.69</v>
      </c>
      <c r="N1382" s="136">
        <v>5.69</v>
      </c>
      <c r="O1382" s="136">
        <v>8035600</v>
      </c>
      <c r="Q1382" s="42">
        <f t="shared" si="103"/>
        <v>4.7808627466063394</v>
      </c>
      <c r="R1382" s="42">
        <f t="shared" si="104"/>
        <v>4.7418432827078183</v>
      </c>
      <c r="S1382" s="42">
        <f t="shared" si="105"/>
        <v>4.8198822105048604</v>
      </c>
    </row>
    <row r="1383" spans="9:19">
      <c r="I1383" s="23" t="s">
        <v>770</v>
      </c>
      <c r="J1383">
        <v>5.68</v>
      </c>
      <c r="K1383">
        <v>5.69</v>
      </c>
      <c r="L1383">
        <v>5.6</v>
      </c>
      <c r="M1383">
        <v>5.65</v>
      </c>
      <c r="N1383" s="136">
        <v>5.65</v>
      </c>
      <c r="O1383" s="136">
        <v>9098800</v>
      </c>
      <c r="Q1383" s="42">
        <f t="shared" si="103"/>
        <v>4.7808627466063394</v>
      </c>
      <c r="R1383" s="42">
        <f t="shared" si="104"/>
        <v>4.7418432827078183</v>
      </c>
      <c r="S1383" s="42">
        <f t="shared" si="105"/>
        <v>4.8198822105048604</v>
      </c>
    </row>
    <row r="1384" spans="9:19">
      <c r="I1384" s="23" t="s">
        <v>771</v>
      </c>
      <c r="J1384">
        <v>5.66</v>
      </c>
      <c r="K1384">
        <v>5.67</v>
      </c>
      <c r="L1384">
        <v>5.5</v>
      </c>
      <c r="M1384">
        <v>5.53</v>
      </c>
      <c r="N1384" s="136">
        <v>5.53</v>
      </c>
      <c r="O1384" s="136">
        <v>2710000</v>
      </c>
      <c r="Q1384" s="42">
        <f t="shared" si="103"/>
        <v>4.7808627466063394</v>
      </c>
      <c r="R1384" s="42">
        <f t="shared" si="104"/>
        <v>4.7418432827078183</v>
      </c>
      <c r="S1384" s="42">
        <f t="shared" si="105"/>
        <v>4.8198822105048604</v>
      </c>
    </row>
    <row r="1385" spans="9:19">
      <c r="I1385" s="23" t="s">
        <v>772</v>
      </c>
      <c r="J1385">
        <v>5.53</v>
      </c>
      <c r="K1385">
        <v>5.58</v>
      </c>
      <c r="L1385">
        <v>5.38</v>
      </c>
      <c r="M1385">
        <v>5.39</v>
      </c>
      <c r="N1385" s="136">
        <v>5.39</v>
      </c>
      <c r="O1385" s="136">
        <v>3418400</v>
      </c>
      <c r="Q1385" s="42">
        <f t="shared" si="103"/>
        <v>4.7808627466063394</v>
      </c>
      <c r="R1385" s="42">
        <f t="shared" si="104"/>
        <v>4.7418432827078183</v>
      </c>
      <c r="S1385" s="42">
        <f t="shared" si="105"/>
        <v>4.8198822105048604</v>
      </c>
    </row>
    <row r="1386" spans="9:19">
      <c r="I1386" s="23" t="s">
        <v>773</v>
      </c>
      <c r="J1386">
        <v>5.39</v>
      </c>
      <c r="K1386">
        <v>5.53</v>
      </c>
      <c r="L1386">
        <v>5.39</v>
      </c>
      <c r="M1386">
        <v>5.51</v>
      </c>
      <c r="N1386" s="136">
        <v>5.51</v>
      </c>
      <c r="O1386" s="136">
        <v>3087800</v>
      </c>
      <c r="Q1386" s="42">
        <f t="shared" si="103"/>
        <v>4.7808627466063394</v>
      </c>
      <c r="R1386" s="42">
        <f t="shared" si="104"/>
        <v>4.7418432827078183</v>
      </c>
      <c r="S1386" s="42">
        <f t="shared" si="105"/>
        <v>4.8198822105048604</v>
      </c>
    </row>
    <row r="1387" spans="9:19">
      <c r="I1387" s="23" t="s">
        <v>774</v>
      </c>
      <c r="J1387">
        <v>5.54</v>
      </c>
      <c r="K1387">
        <v>5.6</v>
      </c>
      <c r="L1387">
        <v>5.54</v>
      </c>
      <c r="M1387">
        <v>5.55</v>
      </c>
      <c r="N1387" s="136">
        <v>5.55</v>
      </c>
      <c r="O1387" s="136">
        <v>4962500</v>
      </c>
      <c r="Q1387" s="42">
        <f t="shared" si="103"/>
        <v>4.7808627466063394</v>
      </c>
      <c r="R1387" s="42">
        <f t="shared" si="104"/>
        <v>4.7418432827078183</v>
      </c>
      <c r="S1387" s="42">
        <f t="shared" si="105"/>
        <v>4.8198822105048604</v>
      </c>
    </row>
    <row r="1388" spans="9:19">
      <c r="I1388" s="23" t="s">
        <v>775</v>
      </c>
      <c r="J1388">
        <v>5.5</v>
      </c>
      <c r="K1388">
        <v>5.59</v>
      </c>
      <c r="L1388">
        <v>5.48</v>
      </c>
      <c r="M1388">
        <v>5.59</v>
      </c>
      <c r="N1388" s="136">
        <v>5.59</v>
      </c>
      <c r="O1388" s="136">
        <v>2053600</v>
      </c>
      <c r="Q1388" s="42">
        <f t="shared" si="103"/>
        <v>4.7808627466063394</v>
      </c>
      <c r="R1388" s="42">
        <f t="shared" si="104"/>
        <v>4.7418432827078183</v>
      </c>
      <c r="S1388" s="42">
        <f t="shared" si="105"/>
        <v>4.8198822105048604</v>
      </c>
    </row>
    <row r="1389" spans="9:19">
      <c r="I1389" s="23" t="s">
        <v>776</v>
      </c>
      <c r="J1389">
        <v>5.57</v>
      </c>
      <c r="K1389">
        <v>5.57</v>
      </c>
      <c r="L1389">
        <v>5.49</v>
      </c>
      <c r="M1389">
        <v>5.55</v>
      </c>
      <c r="N1389" s="136">
        <v>5.55</v>
      </c>
      <c r="O1389" s="136">
        <v>792000</v>
      </c>
      <c r="Q1389" s="42">
        <f t="shared" si="103"/>
        <v>4.7808627466063394</v>
      </c>
      <c r="R1389" s="42">
        <f t="shared" si="104"/>
        <v>4.7418432827078183</v>
      </c>
      <c r="S1389" s="42">
        <f t="shared" si="105"/>
        <v>4.8198822105048604</v>
      </c>
    </row>
    <row r="1390" spans="9:19">
      <c r="I1390" s="23" t="s">
        <v>777</v>
      </c>
      <c r="J1390">
        <v>5.58</v>
      </c>
      <c r="K1390">
        <v>5.65</v>
      </c>
      <c r="L1390">
        <v>5.57</v>
      </c>
      <c r="M1390">
        <v>5.63</v>
      </c>
      <c r="N1390" s="136">
        <v>5.63</v>
      </c>
      <c r="O1390" s="136">
        <v>4134900</v>
      </c>
      <c r="Q1390" s="42">
        <f t="shared" si="103"/>
        <v>4.7808627466063394</v>
      </c>
      <c r="R1390" s="42">
        <f t="shared" si="104"/>
        <v>4.7418432827078183</v>
      </c>
      <c r="S1390" s="42">
        <f t="shared" si="105"/>
        <v>4.8198822105048604</v>
      </c>
    </row>
    <row r="1391" spans="9:19">
      <c r="I1391" s="23" t="s">
        <v>778</v>
      </c>
      <c r="J1391">
        <v>5.64</v>
      </c>
      <c r="K1391">
        <v>5.64</v>
      </c>
      <c r="L1391">
        <v>5.58</v>
      </c>
      <c r="M1391">
        <v>5.58</v>
      </c>
      <c r="N1391" s="136">
        <v>5.58</v>
      </c>
      <c r="O1391" s="136">
        <v>1547800</v>
      </c>
      <c r="Q1391" s="42">
        <f t="shared" si="103"/>
        <v>4.7808627466063394</v>
      </c>
      <c r="R1391" s="42">
        <f t="shared" si="104"/>
        <v>4.7418432827078183</v>
      </c>
      <c r="S1391" s="42">
        <f t="shared" si="105"/>
        <v>4.8198822105048604</v>
      </c>
    </row>
    <row r="1392" spans="9:19">
      <c r="I1392" s="23" t="s">
        <v>779</v>
      </c>
      <c r="J1392">
        <v>5.6</v>
      </c>
      <c r="K1392">
        <v>5.63</v>
      </c>
      <c r="L1392">
        <v>5.55</v>
      </c>
      <c r="M1392">
        <v>5.63</v>
      </c>
      <c r="N1392" s="136">
        <v>5.63</v>
      </c>
      <c r="O1392" s="136">
        <v>2218200</v>
      </c>
      <c r="Q1392" s="42">
        <f t="shared" si="103"/>
        <v>4.7808627466063394</v>
      </c>
      <c r="R1392" s="42">
        <f t="shared" si="104"/>
        <v>4.7418432827078183</v>
      </c>
      <c r="S1392" s="42">
        <f t="shared" si="105"/>
        <v>4.8198822105048604</v>
      </c>
    </row>
    <row r="1393" spans="9:19">
      <c r="I1393" s="23">
        <v>43132</v>
      </c>
      <c r="J1393">
        <v>5.59</v>
      </c>
      <c r="K1393">
        <v>5.78</v>
      </c>
      <c r="L1393">
        <v>5.55</v>
      </c>
      <c r="M1393">
        <v>5.78</v>
      </c>
      <c r="N1393" s="136">
        <v>5.78</v>
      </c>
      <c r="O1393" s="136">
        <v>4636500</v>
      </c>
      <c r="Q1393" s="42">
        <f t="shared" si="103"/>
        <v>4.7808627466063394</v>
      </c>
      <c r="R1393" s="42">
        <f t="shared" si="104"/>
        <v>4.7418432827078183</v>
      </c>
      <c r="S1393" s="42">
        <f t="shared" si="105"/>
        <v>4.8198822105048604</v>
      </c>
    </row>
    <row r="1394" spans="9:19">
      <c r="I1394" s="23">
        <v>43160</v>
      </c>
      <c r="J1394">
        <v>5.75</v>
      </c>
      <c r="K1394">
        <v>5.82</v>
      </c>
      <c r="L1394">
        <v>5.75</v>
      </c>
      <c r="M1394">
        <v>5.8</v>
      </c>
      <c r="N1394" s="136">
        <v>5.8</v>
      </c>
      <c r="O1394" s="136">
        <v>8451200</v>
      </c>
      <c r="Q1394" s="42">
        <f t="shared" si="103"/>
        <v>4.7808627466063394</v>
      </c>
      <c r="R1394" s="42">
        <f t="shared" si="104"/>
        <v>4.7418432827078183</v>
      </c>
      <c r="S1394" s="42">
        <f t="shared" si="105"/>
        <v>4.8198822105048604</v>
      </c>
    </row>
    <row r="1395" spans="9:19">
      <c r="I1395" s="23">
        <v>43191</v>
      </c>
      <c r="J1395">
        <v>5.8</v>
      </c>
      <c r="K1395">
        <v>5.81</v>
      </c>
      <c r="L1395">
        <v>5.64</v>
      </c>
      <c r="M1395">
        <v>5.65</v>
      </c>
      <c r="N1395" s="136">
        <v>5.65</v>
      </c>
      <c r="O1395" s="136">
        <v>5245700</v>
      </c>
      <c r="Q1395" s="42">
        <f t="shared" si="103"/>
        <v>4.7808627466063394</v>
      </c>
      <c r="R1395" s="42">
        <f t="shared" si="104"/>
        <v>4.7418432827078183</v>
      </c>
      <c r="S1395" s="42">
        <f t="shared" si="105"/>
        <v>4.8198822105048604</v>
      </c>
    </row>
    <row r="1396" spans="9:19">
      <c r="I1396" s="23">
        <v>43221</v>
      </c>
      <c r="J1396">
        <v>5.65</v>
      </c>
      <c r="K1396">
        <v>5.81</v>
      </c>
      <c r="L1396">
        <v>5.65</v>
      </c>
      <c r="M1396">
        <v>5.8</v>
      </c>
      <c r="N1396" s="136">
        <v>5.8</v>
      </c>
      <c r="O1396" s="136">
        <v>7172900</v>
      </c>
      <c r="Q1396" s="42">
        <f t="shared" si="103"/>
        <v>4.7808627466063394</v>
      </c>
      <c r="R1396" s="42">
        <f t="shared" si="104"/>
        <v>4.7418432827078183</v>
      </c>
      <c r="S1396" s="42">
        <f t="shared" si="105"/>
        <v>4.8198822105048604</v>
      </c>
    </row>
    <row r="1397" spans="9:19">
      <c r="I1397" s="23">
        <v>43313</v>
      </c>
      <c r="J1397">
        <v>5.78</v>
      </c>
      <c r="K1397">
        <v>5.79</v>
      </c>
      <c r="L1397">
        <v>5.72</v>
      </c>
      <c r="M1397">
        <v>5.78</v>
      </c>
      <c r="N1397" s="136">
        <v>5.78</v>
      </c>
      <c r="O1397" s="136">
        <v>8636600</v>
      </c>
      <c r="Q1397" s="42">
        <f t="shared" si="103"/>
        <v>4.7808627466063394</v>
      </c>
      <c r="R1397" s="42">
        <f t="shared" si="104"/>
        <v>4.7418432827078183</v>
      </c>
      <c r="S1397" s="42">
        <f t="shared" si="105"/>
        <v>4.8198822105048604</v>
      </c>
    </row>
    <row r="1398" spans="9:19">
      <c r="I1398" s="23">
        <v>43344</v>
      </c>
      <c r="J1398">
        <v>5.79</v>
      </c>
      <c r="K1398">
        <v>5.79</v>
      </c>
      <c r="L1398">
        <v>5.65</v>
      </c>
      <c r="M1398">
        <v>5.76</v>
      </c>
      <c r="N1398" s="136">
        <v>5.76</v>
      </c>
      <c r="O1398" s="136">
        <v>5033800</v>
      </c>
      <c r="Q1398" s="42">
        <f t="shared" si="103"/>
        <v>4.7808627466063394</v>
      </c>
      <c r="R1398" s="42">
        <f t="shared" si="104"/>
        <v>4.7418432827078183</v>
      </c>
      <c r="S1398" s="42">
        <f t="shared" si="105"/>
        <v>4.8198822105048604</v>
      </c>
    </row>
    <row r="1399" spans="9:19">
      <c r="I1399" s="23">
        <v>43374</v>
      </c>
      <c r="J1399">
        <v>5.75</v>
      </c>
      <c r="K1399">
        <v>5.76</v>
      </c>
      <c r="L1399">
        <v>5.57</v>
      </c>
      <c r="M1399">
        <v>5.57</v>
      </c>
      <c r="N1399" s="136">
        <v>5.57</v>
      </c>
      <c r="O1399" s="136">
        <v>4786000</v>
      </c>
      <c r="Q1399" s="42">
        <f t="shared" si="103"/>
        <v>4.7808627466063394</v>
      </c>
      <c r="R1399" s="42">
        <f t="shared" si="104"/>
        <v>4.7418432827078183</v>
      </c>
      <c r="S1399" s="42">
        <f t="shared" si="105"/>
        <v>4.8198822105048604</v>
      </c>
    </row>
    <row r="1400" spans="9:19">
      <c r="I1400" s="23">
        <v>43405</v>
      </c>
      <c r="J1400">
        <v>5.57</v>
      </c>
      <c r="K1400">
        <v>5.63</v>
      </c>
      <c r="L1400">
        <v>5.45</v>
      </c>
      <c r="M1400">
        <v>5.46</v>
      </c>
      <c r="N1400" s="136">
        <v>5.46</v>
      </c>
      <c r="O1400" s="136">
        <v>10362000</v>
      </c>
      <c r="Q1400" s="42">
        <f t="shared" si="103"/>
        <v>4.7808627466063394</v>
      </c>
      <c r="R1400" s="42">
        <f t="shared" si="104"/>
        <v>4.7418432827078183</v>
      </c>
      <c r="S1400" s="42">
        <f t="shared" si="105"/>
        <v>4.8198822105048604</v>
      </c>
    </row>
    <row r="1401" spans="9:19">
      <c r="I1401" s="23">
        <v>43435</v>
      </c>
      <c r="J1401">
        <v>5.48</v>
      </c>
      <c r="K1401">
        <v>5.54</v>
      </c>
      <c r="L1401">
        <v>5.45</v>
      </c>
      <c r="M1401">
        <v>5.46</v>
      </c>
      <c r="N1401" s="136">
        <v>5.46</v>
      </c>
      <c r="O1401" s="136">
        <v>7948400</v>
      </c>
      <c r="Q1401" s="42">
        <f t="shared" si="103"/>
        <v>4.7808627466063394</v>
      </c>
      <c r="R1401" s="42">
        <f t="shared" si="104"/>
        <v>4.7418432827078183</v>
      </c>
      <c r="S1401" s="42">
        <f t="shared" si="105"/>
        <v>4.8198822105048604</v>
      </c>
    </row>
    <row r="1402" spans="9:19">
      <c r="I1402" s="23" t="s">
        <v>780</v>
      </c>
      <c r="J1402">
        <v>5.47</v>
      </c>
      <c r="K1402">
        <v>5.6</v>
      </c>
      <c r="L1402">
        <v>5.47</v>
      </c>
      <c r="M1402">
        <v>5.57</v>
      </c>
      <c r="N1402" s="136">
        <v>5.57</v>
      </c>
      <c r="O1402" s="136">
        <v>5748300</v>
      </c>
      <c r="Q1402" s="42">
        <f t="shared" si="103"/>
        <v>4.7808627466063394</v>
      </c>
      <c r="R1402" s="42">
        <f t="shared" si="104"/>
        <v>4.7418432827078183</v>
      </c>
      <c r="S1402" s="42">
        <f t="shared" si="105"/>
        <v>4.8198822105048604</v>
      </c>
    </row>
    <row r="1403" spans="9:19">
      <c r="I1403" s="23" t="s">
        <v>781</v>
      </c>
      <c r="J1403">
        <v>5.55</v>
      </c>
      <c r="K1403">
        <v>5.65</v>
      </c>
      <c r="L1403">
        <v>5.49</v>
      </c>
      <c r="M1403">
        <v>5.49</v>
      </c>
      <c r="N1403" s="136">
        <v>5.49</v>
      </c>
      <c r="O1403" s="136">
        <v>7744200</v>
      </c>
      <c r="Q1403" s="42">
        <f t="shared" si="103"/>
        <v>4.7808627466063394</v>
      </c>
      <c r="R1403" s="42">
        <f t="shared" si="104"/>
        <v>4.7418432827078183</v>
      </c>
      <c r="S1403" s="42">
        <f t="shared" si="105"/>
        <v>4.8198822105048604</v>
      </c>
    </row>
    <row r="1404" spans="9:19">
      <c r="I1404" s="23" t="s">
        <v>782</v>
      </c>
      <c r="J1404">
        <v>5.46</v>
      </c>
      <c r="K1404">
        <v>5.57</v>
      </c>
      <c r="L1404">
        <v>5.4</v>
      </c>
      <c r="M1404">
        <v>5.57</v>
      </c>
      <c r="N1404" s="136">
        <v>5.57</v>
      </c>
      <c r="O1404" s="136">
        <v>9253000</v>
      </c>
      <c r="Q1404" s="42">
        <f t="shared" si="103"/>
        <v>4.7808627466063394</v>
      </c>
      <c r="R1404" s="42">
        <f t="shared" si="104"/>
        <v>4.7418432827078183</v>
      </c>
      <c r="S1404" s="42">
        <f t="shared" si="105"/>
        <v>4.8198822105048604</v>
      </c>
    </row>
    <row r="1405" spans="9:19">
      <c r="I1405" s="23" t="s">
        <v>783</v>
      </c>
      <c r="J1405">
        <v>5.58</v>
      </c>
      <c r="K1405">
        <v>5.58</v>
      </c>
      <c r="L1405">
        <v>5.36</v>
      </c>
      <c r="M1405">
        <v>5.36</v>
      </c>
      <c r="N1405" s="136">
        <v>5.36</v>
      </c>
      <c r="O1405" s="136">
        <v>8620700</v>
      </c>
      <c r="Q1405" s="42">
        <f t="shared" si="103"/>
        <v>4.7808627466063394</v>
      </c>
      <c r="R1405" s="42">
        <f t="shared" si="104"/>
        <v>4.7418432827078183</v>
      </c>
      <c r="S1405" s="42">
        <f t="shared" si="105"/>
        <v>4.8198822105048604</v>
      </c>
    </row>
    <row r="1406" spans="9:19">
      <c r="I1406" s="23" t="s">
        <v>784</v>
      </c>
      <c r="J1406">
        <v>5.37</v>
      </c>
      <c r="K1406">
        <v>5.48</v>
      </c>
      <c r="L1406">
        <v>5.37</v>
      </c>
      <c r="M1406">
        <v>5.43</v>
      </c>
      <c r="N1406" s="136">
        <v>5.43</v>
      </c>
      <c r="O1406" s="136">
        <v>5910300</v>
      </c>
      <c r="Q1406" s="42">
        <f t="shared" si="103"/>
        <v>4.7808627466063394</v>
      </c>
      <c r="R1406" s="42">
        <f t="shared" si="104"/>
        <v>4.7418432827078183</v>
      </c>
      <c r="S1406" s="42">
        <f t="shared" si="105"/>
        <v>4.8198822105048604</v>
      </c>
    </row>
    <row r="1407" spans="9:19">
      <c r="I1407" s="23" t="s">
        <v>785</v>
      </c>
      <c r="J1407">
        <v>5.44</v>
      </c>
      <c r="K1407">
        <v>5.51</v>
      </c>
      <c r="L1407">
        <v>5.42</v>
      </c>
      <c r="M1407">
        <v>5.51</v>
      </c>
      <c r="N1407" s="136">
        <v>5.51</v>
      </c>
      <c r="O1407" s="136">
        <v>5459000</v>
      </c>
      <c r="Q1407" s="42">
        <f t="shared" si="103"/>
        <v>4.7808627466063394</v>
      </c>
      <c r="R1407" s="42">
        <f t="shared" si="104"/>
        <v>4.7418432827078183</v>
      </c>
      <c r="S1407" s="42">
        <f t="shared" si="105"/>
        <v>4.8198822105048604</v>
      </c>
    </row>
    <row r="1408" spans="9:19">
      <c r="I1408" s="23" t="s">
        <v>786</v>
      </c>
      <c r="J1408">
        <v>5.5</v>
      </c>
      <c r="K1408">
        <v>5.5</v>
      </c>
      <c r="L1408">
        <v>5.44</v>
      </c>
      <c r="M1408">
        <v>5.47</v>
      </c>
      <c r="N1408" s="136">
        <v>5.47</v>
      </c>
      <c r="O1408" s="136">
        <v>4777400</v>
      </c>
      <c r="Q1408" s="42">
        <f t="shared" si="103"/>
        <v>4.7808627466063394</v>
      </c>
      <c r="R1408" s="42">
        <f t="shared" si="104"/>
        <v>4.7418432827078183</v>
      </c>
      <c r="S1408" s="42">
        <f t="shared" si="105"/>
        <v>4.8198822105048604</v>
      </c>
    </row>
    <row r="1409" spans="9:19">
      <c r="I1409" s="23" t="s">
        <v>787</v>
      </c>
      <c r="J1409">
        <v>5.48</v>
      </c>
      <c r="K1409">
        <v>5.6</v>
      </c>
      <c r="L1409">
        <v>5.47</v>
      </c>
      <c r="M1409">
        <v>5.58</v>
      </c>
      <c r="N1409" s="136">
        <v>5.58</v>
      </c>
      <c r="O1409" s="136">
        <v>6877600</v>
      </c>
      <c r="Q1409" s="42">
        <f t="shared" si="103"/>
        <v>4.7808627466063394</v>
      </c>
      <c r="R1409" s="42">
        <f t="shared" si="104"/>
        <v>4.7418432827078183</v>
      </c>
      <c r="S1409" s="42">
        <f t="shared" si="105"/>
        <v>4.8198822105048604</v>
      </c>
    </row>
    <row r="1410" spans="9:19">
      <c r="I1410" s="23" t="s">
        <v>788</v>
      </c>
      <c r="J1410">
        <v>5.59</v>
      </c>
      <c r="K1410">
        <v>5.63</v>
      </c>
      <c r="L1410">
        <v>5.48</v>
      </c>
      <c r="M1410">
        <v>5.56</v>
      </c>
      <c r="N1410" s="136">
        <v>5.56</v>
      </c>
      <c r="O1410" s="136">
        <v>22688400</v>
      </c>
      <c r="Q1410" s="42">
        <f t="shared" si="103"/>
        <v>4.7808627466063394</v>
      </c>
      <c r="R1410" s="42">
        <f t="shared" si="104"/>
        <v>4.7418432827078183</v>
      </c>
      <c r="S1410" s="42">
        <f t="shared" si="105"/>
        <v>4.8198822105048604</v>
      </c>
    </row>
    <row r="1411" spans="9:19">
      <c r="I1411" s="23" t="s">
        <v>789</v>
      </c>
      <c r="J1411">
        <v>5.57</v>
      </c>
      <c r="K1411">
        <v>5.58</v>
      </c>
      <c r="L1411">
        <v>5.49</v>
      </c>
      <c r="M1411">
        <v>5.55</v>
      </c>
      <c r="N1411" s="136">
        <v>5.55</v>
      </c>
      <c r="O1411" s="136">
        <v>5093200</v>
      </c>
      <c r="Q1411" s="42">
        <f t="shared" si="103"/>
        <v>4.7808627466063394</v>
      </c>
      <c r="R1411" s="42">
        <f t="shared" si="104"/>
        <v>4.7418432827078183</v>
      </c>
      <c r="S1411" s="42">
        <f t="shared" si="105"/>
        <v>4.8198822105048604</v>
      </c>
    </row>
    <row r="1412" spans="9:19">
      <c r="I1412" s="23" t="s">
        <v>790</v>
      </c>
      <c r="J1412">
        <v>5.55</v>
      </c>
      <c r="K1412">
        <v>5.6</v>
      </c>
      <c r="L1412">
        <v>5.52</v>
      </c>
      <c r="M1412">
        <v>5.6</v>
      </c>
      <c r="N1412" s="136">
        <v>5.6</v>
      </c>
      <c r="O1412" s="136">
        <v>5225000</v>
      </c>
      <c r="Q1412" s="42">
        <f t="shared" si="103"/>
        <v>4.7808627466063394</v>
      </c>
      <c r="R1412" s="42">
        <f t="shared" si="104"/>
        <v>4.7418432827078183</v>
      </c>
      <c r="S1412" s="42">
        <f t="shared" si="105"/>
        <v>4.8198822105048604</v>
      </c>
    </row>
    <row r="1413" spans="9:19">
      <c r="I1413" s="23" t="s">
        <v>791</v>
      </c>
      <c r="J1413">
        <v>5.6</v>
      </c>
      <c r="K1413">
        <v>5.6</v>
      </c>
      <c r="L1413">
        <v>5.47</v>
      </c>
      <c r="M1413">
        <v>5.51</v>
      </c>
      <c r="N1413" s="136">
        <v>5.51</v>
      </c>
      <c r="O1413" s="136">
        <v>8640400</v>
      </c>
      <c r="Q1413" s="42">
        <f t="shared" si="103"/>
        <v>4.7808627466063394</v>
      </c>
      <c r="R1413" s="42">
        <f t="shared" si="104"/>
        <v>4.7418432827078183</v>
      </c>
      <c r="S1413" s="42">
        <f t="shared" si="105"/>
        <v>4.8198822105048604</v>
      </c>
    </row>
    <row r="1414" spans="9:19">
      <c r="I1414" s="23">
        <v>43133</v>
      </c>
      <c r="J1414">
        <v>5.51</v>
      </c>
      <c r="K1414">
        <v>5.59</v>
      </c>
      <c r="L1414">
        <v>5.48</v>
      </c>
      <c r="M1414">
        <v>5.54</v>
      </c>
      <c r="N1414" s="136">
        <v>5.54</v>
      </c>
      <c r="O1414" s="136">
        <v>9928100</v>
      </c>
      <c r="Q1414" s="42">
        <f t="shared" si="103"/>
        <v>4.7808627466063394</v>
      </c>
      <c r="R1414" s="42">
        <f t="shared" si="104"/>
        <v>4.7418432827078183</v>
      </c>
      <c r="S1414" s="42">
        <f t="shared" si="105"/>
        <v>4.8198822105048604</v>
      </c>
    </row>
    <row r="1415" spans="9:19">
      <c r="I1415" s="23">
        <v>43222</v>
      </c>
      <c r="J1415">
        <v>5.45</v>
      </c>
      <c r="K1415">
        <v>5.49</v>
      </c>
      <c r="L1415">
        <v>5.44</v>
      </c>
      <c r="M1415">
        <v>5.44</v>
      </c>
      <c r="N1415" s="136">
        <v>5.44</v>
      </c>
      <c r="O1415" s="136">
        <v>5347700</v>
      </c>
      <c r="Q1415" s="42">
        <f t="shared" si="103"/>
        <v>4.7808627466063394</v>
      </c>
      <c r="R1415" s="42">
        <f t="shared" si="104"/>
        <v>4.7418432827078183</v>
      </c>
      <c r="S1415" s="42">
        <f t="shared" si="105"/>
        <v>4.8198822105048604</v>
      </c>
    </row>
    <row r="1416" spans="9:19">
      <c r="I1416" s="23">
        <v>43253</v>
      </c>
      <c r="J1416">
        <v>5.38</v>
      </c>
      <c r="K1416">
        <v>5.38</v>
      </c>
      <c r="L1416">
        <v>5.19</v>
      </c>
      <c r="M1416">
        <v>5.32</v>
      </c>
      <c r="N1416" s="136">
        <v>5.32</v>
      </c>
      <c r="O1416" s="136">
        <v>13752200</v>
      </c>
      <c r="Q1416" s="42">
        <f t="shared" si="103"/>
        <v>4.7808627466063394</v>
      </c>
      <c r="R1416" s="42">
        <f t="shared" si="104"/>
        <v>4.7418432827078183</v>
      </c>
      <c r="S1416" s="42">
        <f t="shared" si="105"/>
        <v>4.8198822105048604</v>
      </c>
    </row>
    <row r="1417" spans="9:19">
      <c r="I1417" s="23">
        <v>43283</v>
      </c>
      <c r="J1417">
        <v>5.4</v>
      </c>
      <c r="K1417">
        <v>5.45</v>
      </c>
      <c r="L1417">
        <v>5.35</v>
      </c>
      <c r="M1417">
        <v>5.45</v>
      </c>
      <c r="N1417" s="136">
        <v>5.45</v>
      </c>
      <c r="O1417" s="136">
        <v>8684700</v>
      </c>
      <c r="Q1417" s="42">
        <f t="shared" ref="Q1417:Q1480" si="106">Q1416</f>
        <v>4.7808627466063394</v>
      </c>
      <c r="R1417" s="42">
        <f t="shared" ref="R1417:R1480" si="107">R1416</f>
        <v>4.7418432827078183</v>
      </c>
      <c r="S1417" s="42">
        <f t="shared" ref="S1417:S1480" si="108">S1416</f>
        <v>4.8198822105048604</v>
      </c>
    </row>
    <row r="1418" spans="9:19">
      <c r="I1418" s="23">
        <v>43314</v>
      </c>
      <c r="J1418">
        <v>5.4</v>
      </c>
      <c r="K1418">
        <v>5.48</v>
      </c>
      <c r="L1418">
        <v>5.34</v>
      </c>
      <c r="M1418">
        <v>5.34</v>
      </c>
      <c r="N1418" s="136">
        <v>5.34</v>
      </c>
      <c r="O1418" s="136">
        <v>4440500</v>
      </c>
      <c r="Q1418" s="42">
        <f t="shared" si="106"/>
        <v>4.7808627466063394</v>
      </c>
      <c r="R1418" s="42">
        <f t="shared" si="107"/>
        <v>4.7418432827078183</v>
      </c>
      <c r="S1418" s="42">
        <f t="shared" si="108"/>
        <v>4.8198822105048604</v>
      </c>
    </row>
    <row r="1419" spans="9:19">
      <c r="I1419" s="23">
        <v>43345</v>
      </c>
      <c r="J1419">
        <v>5.22</v>
      </c>
      <c r="K1419">
        <v>5.27</v>
      </c>
      <c r="L1419">
        <v>5.2</v>
      </c>
      <c r="M1419">
        <v>5.25</v>
      </c>
      <c r="N1419" s="136">
        <v>5.25</v>
      </c>
      <c r="O1419" s="136">
        <v>8677400</v>
      </c>
      <c r="Q1419" s="42">
        <f t="shared" si="106"/>
        <v>4.7808627466063394</v>
      </c>
      <c r="R1419" s="42">
        <f t="shared" si="107"/>
        <v>4.7418432827078183</v>
      </c>
      <c r="S1419" s="42">
        <f t="shared" si="108"/>
        <v>4.8198822105048604</v>
      </c>
    </row>
    <row r="1420" spans="9:19">
      <c r="I1420" s="23">
        <v>43436</v>
      </c>
      <c r="J1420">
        <v>5.3</v>
      </c>
      <c r="K1420">
        <v>5.31</v>
      </c>
      <c r="L1420">
        <v>5.24</v>
      </c>
      <c r="M1420">
        <v>5.25</v>
      </c>
      <c r="N1420" s="136">
        <v>5.25</v>
      </c>
      <c r="O1420" s="136">
        <v>4434000</v>
      </c>
      <c r="Q1420" s="42">
        <f t="shared" si="106"/>
        <v>4.7808627466063394</v>
      </c>
      <c r="R1420" s="42">
        <f t="shared" si="107"/>
        <v>4.7418432827078183</v>
      </c>
      <c r="S1420" s="42">
        <f t="shared" si="108"/>
        <v>4.8198822105048604</v>
      </c>
    </row>
    <row r="1421" spans="9:19">
      <c r="I1421" s="23" t="s">
        <v>792</v>
      </c>
      <c r="J1421">
        <v>5.28</v>
      </c>
      <c r="K1421">
        <v>5.3</v>
      </c>
      <c r="L1421">
        <v>5.26</v>
      </c>
      <c r="M1421">
        <v>5.26</v>
      </c>
      <c r="N1421" s="136">
        <v>5.26</v>
      </c>
      <c r="O1421" s="136">
        <v>3189600</v>
      </c>
      <c r="Q1421" s="42">
        <f t="shared" si="106"/>
        <v>4.7808627466063394</v>
      </c>
      <c r="R1421" s="42">
        <f t="shared" si="107"/>
        <v>4.7418432827078183</v>
      </c>
      <c r="S1421" s="42">
        <f t="shared" si="108"/>
        <v>4.8198822105048604</v>
      </c>
    </row>
    <row r="1422" spans="9:19">
      <c r="I1422" s="23" t="s">
        <v>793</v>
      </c>
      <c r="J1422">
        <v>5.3</v>
      </c>
      <c r="K1422">
        <v>5.36</v>
      </c>
      <c r="L1422">
        <v>5.28</v>
      </c>
      <c r="M1422">
        <v>5.34</v>
      </c>
      <c r="N1422" s="136">
        <v>5.34</v>
      </c>
      <c r="O1422" s="136">
        <v>2284600</v>
      </c>
      <c r="Q1422" s="42">
        <f t="shared" si="106"/>
        <v>4.7808627466063394</v>
      </c>
      <c r="R1422" s="42">
        <f t="shared" si="107"/>
        <v>4.7418432827078183</v>
      </c>
      <c r="S1422" s="42">
        <f t="shared" si="108"/>
        <v>4.8198822105048604</v>
      </c>
    </row>
    <row r="1423" spans="9:19">
      <c r="I1423" s="23" t="s">
        <v>794</v>
      </c>
      <c r="J1423">
        <v>5.36</v>
      </c>
      <c r="K1423">
        <v>5.38</v>
      </c>
      <c r="L1423">
        <v>5.32</v>
      </c>
      <c r="M1423">
        <v>5.38</v>
      </c>
      <c r="N1423" s="136">
        <v>5.38</v>
      </c>
      <c r="O1423" s="136">
        <v>1296900</v>
      </c>
      <c r="Q1423" s="42">
        <f t="shared" si="106"/>
        <v>4.7808627466063394</v>
      </c>
      <c r="R1423" s="42">
        <f t="shared" si="107"/>
        <v>4.7418432827078183</v>
      </c>
      <c r="S1423" s="42">
        <f t="shared" si="108"/>
        <v>4.8198822105048604</v>
      </c>
    </row>
    <row r="1424" spans="9:19">
      <c r="I1424" s="23" t="s">
        <v>795</v>
      </c>
      <c r="J1424">
        <v>5.4</v>
      </c>
      <c r="K1424">
        <v>5.5</v>
      </c>
      <c r="L1424">
        <v>5.39</v>
      </c>
      <c r="M1424">
        <v>5.46</v>
      </c>
      <c r="N1424" s="136">
        <v>5.46</v>
      </c>
      <c r="O1424" s="136">
        <v>3723300</v>
      </c>
      <c r="Q1424" s="42">
        <f t="shared" si="106"/>
        <v>4.7808627466063394</v>
      </c>
      <c r="R1424" s="42">
        <f t="shared" si="107"/>
        <v>4.7418432827078183</v>
      </c>
      <c r="S1424" s="42">
        <f t="shared" si="108"/>
        <v>4.8198822105048604</v>
      </c>
    </row>
    <row r="1425" spans="9:19">
      <c r="I1425" s="23" t="s">
        <v>796</v>
      </c>
      <c r="J1425">
        <v>5.5</v>
      </c>
      <c r="K1425">
        <v>5.53</v>
      </c>
      <c r="L1425">
        <v>5.46</v>
      </c>
      <c r="M1425">
        <v>5.5</v>
      </c>
      <c r="N1425" s="136">
        <v>5.5</v>
      </c>
      <c r="O1425" s="136">
        <v>4053700</v>
      </c>
      <c r="Q1425" s="42">
        <f t="shared" si="106"/>
        <v>4.7808627466063394</v>
      </c>
      <c r="R1425" s="42">
        <f t="shared" si="107"/>
        <v>4.7418432827078183</v>
      </c>
      <c r="S1425" s="42">
        <f t="shared" si="108"/>
        <v>4.8198822105048604</v>
      </c>
    </row>
    <row r="1426" spans="9:19">
      <c r="I1426" s="23" t="s">
        <v>797</v>
      </c>
      <c r="J1426">
        <v>5.48</v>
      </c>
      <c r="K1426">
        <v>5.48</v>
      </c>
      <c r="L1426">
        <v>5.39</v>
      </c>
      <c r="M1426">
        <v>5.39</v>
      </c>
      <c r="N1426" s="136">
        <v>5.39</v>
      </c>
      <c r="O1426" s="136">
        <v>5350500</v>
      </c>
      <c r="Q1426" s="42">
        <f t="shared" si="106"/>
        <v>4.7808627466063394</v>
      </c>
      <c r="R1426" s="42">
        <f t="shared" si="107"/>
        <v>4.7418432827078183</v>
      </c>
      <c r="S1426" s="42">
        <f t="shared" si="108"/>
        <v>4.8198822105048604</v>
      </c>
    </row>
    <row r="1427" spans="9:19">
      <c r="I1427" s="23" t="s">
        <v>798</v>
      </c>
      <c r="J1427">
        <v>5.39</v>
      </c>
      <c r="K1427">
        <v>5.41</v>
      </c>
      <c r="L1427">
        <v>5.33</v>
      </c>
      <c r="M1427">
        <v>5.37</v>
      </c>
      <c r="N1427" s="136">
        <v>5.37</v>
      </c>
      <c r="O1427" s="136">
        <v>4980500</v>
      </c>
      <c r="Q1427" s="42">
        <f t="shared" si="106"/>
        <v>4.7808627466063394</v>
      </c>
      <c r="R1427" s="42">
        <f t="shared" si="107"/>
        <v>4.7418432827078183</v>
      </c>
      <c r="S1427" s="42">
        <f t="shared" si="108"/>
        <v>4.8198822105048604</v>
      </c>
    </row>
    <row r="1428" spans="9:19">
      <c r="I1428" s="23" t="s">
        <v>799</v>
      </c>
      <c r="J1428">
        <v>5.36</v>
      </c>
      <c r="K1428">
        <v>5.36</v>
      </c>
      <c r="L1428">
        <v>5.27</v>
      </c>
      <c r="M1428">
        <v>5.28</v>
      </c>
      <c r="N1428" s="136">
        <v>5.28</v>
      </c>
      <c r="O1428" s="136">
        <v>6776700</v>
      </c>
      <c r="Q1428" s="42">
        <f t="shared" si="106"/>
        <v>4.7808627466063394</v>
      </c>
      <c r="R1428" s="42">
        <f t="shared" si="107"/>
        <v>4.7418432827078183</v>
      </c>
      <c r="S1428" s="42">
        <f t="shared" si="108"/>
        <v>4.8198822105048604</v>
      </c>
    </row>
    <row r="1429" spans="9:19">
      <c r="I1429" s="23" t="s">
        <v>800</v>
      </c>
      <c r="J1429">
        <v>5.32</v>
      </c>
      <c r="K1429">
        <v>5.32</v>
      </c>
      <c r="L1429">
        <v>5.16</v>
      </c>
      <c r="M1429">
        <v>5.16</v>
      </c>
      <c r="N1429" s="136">
        <v>5.16</v>
      </c>
      <c r="O1429" s="136">
        <v>9554100</v>
      </c>
      <c r="Q1429" s="42">
        <f t="shared" si="106"/>
        <v>4.7808627466063394</v>
      </c>
      <c r="R1429" s="42">
        <f t="shared" si="107"/>
        <v>4.7418432827078183</v>
      </c>
      <c r="S1429" s="42">
        <f t="shared" si="108"/>
        <v>4.8198822105048604</v>
      </c>
    </row>
    <row r="1430" spans="9:19">
      <c r="I1430" s="23" t="s">
        <v>801</v>
      </c>
      <c r="J1430">
        <v>5.2</v>
      </c>
      <c r="K1430">
        <v>5.28</v>
      </c>
      <c r="L1430">
        <v>5.19</v>
      </c>
      <c r="M1430">
        <v>5.27</v>
      </c>
      <c r="N1430" s="136">
        <v>5.27</v>
      </c>
      <c r="O1430" s="136">
        <v>6155900</v>
      </c>
      <c r="Q1430" s="42">
        <f t="shared" si="106"/>
        <v>4.7808627466063394</v>
      </c>
      <c r="R1430" s="42">
        <f t="shared" si="107"/>
        <v>4.7418432827078183</v>
      </c>
      <c r="S1430" s="42">
        <f t="shared" si="108"/>
        <v>4.8198822105048604</v>
      </c>
    </row>
    <row r="1431" spans="9:19">
      <c r="I1431" s="23" t="s">
        <v>802</v>
      </c>
      <c r="J1431">
        <v>5.39</v>
      </c>
      <c r="K1431">
        <v>5.45</v>
      </c>
      <c r="L1431">
        <v>5.27</v>
      </c>
      <c r="M1431">
        <v>5.27</v>
      </c>
      <c r="N1431" s="136">
        <v>5.27</v>
      </c>
      <c r="O1431" s="136">
        <v>20490400</v>
      </c>
      <c r="Q1431" s="42">
        <f t="shared" si="106"/>
        <v>4.7808627466063394</v>
      </c>
      <c r="R1431" s="42">
        <f t="shared" si="107"/>
        <v>4.7418432827078183</v>
      </c>
      <c r="S1431" s="42">
        <f t="shared" si="108"/>
        <v>4.8198822105048604</v>
      </c>
    </row>
    <row r="1432" spans="9:19">
      <c r="I1432" s="23">
        <v>43103</v>
      </c>
      <c r="J1432">
        <v>5.27</v>
      </c>
      <c r="K1432">
        <v>5.34</v>
      </c>
      <c r="L1432">
        <v>5.25</v>
      </c>
      <c r="M1432">
        <v>5.31</v>
      </c>
      <c r="N1432" s="136">
        <v>5.31</v>
      </c>
      <c r="O1432" s="136">
        <v>9960600</v>
      </c>
      <c r="Q1432" s="42">
        <f t="shared" si="106"/>
        <v>4.7808627466063394</v>
      </c>
      <c r="R1432" s="42">
        <f t="shared" si="107"/>
        <v>4.7418432827078183</v>
      </c>
      <c r="S1432" s="42">
        <f t="shared" si="108"/>
        <v>4.8198822105048604</v>
      </c>
    </row>
    <row r="1433" spans="9:19">
      <c r="I1433" s="23">
        <v>43134</v>
      </c>
      <c r="J1433">
        <v>5.3</v>
      </c>
      <c r="K1433">
        <v>5.3</v>
      </c>
      <c r="L1433">
        <v>5.2</v>
      </c>
      <c r="M1433">
        <v>5.2</v>
      </c>
      <c r="N1433" s="136">
        <v>5.2</v>
      </c>
      <c r="O1433" s="136">
        <v>9784200</v>
      </c>
      <c r="Q1433" s="42">
        <f t="shared" si="106"/>
        <v>4.7808627466063394</v>
      </c>
      <c r="R1433" s="42">
        <f t="shared" si="107"/>
        <v>4.7418432827078183</v>
      </c>
      <c r="S1433" s="42">
        <f t="shared" si="108"/>
        <v>4.8198822105048604</v>
      </c>
    </row>
    <row r="1434" spans="9:19">
      <c r="I1434" s="23">
        <v>43223</v>
      </c>
      <c r="J1434">
        <v>5.2</v>
      </c>
      <c r="K1434">
        <v>5.23</v>
      </c>
      <c r="L1434">
        <v>5.15</v>
      </c>
      <c r="M1434">
        <v>5.21</v>
      </c>
      <c r="N1434" s="136">
        <v>5.21</v>
      </c>
      <c r="O1434" s="136">
        <v>5300400</v>
      </c>
      <c r="Q1434" s="42">
        <f t="shared" si="106"/>
        <v>4.7808627466063394</v>
      </c>
      <c r="R1434" s="42">
        <f t="shared" si="107"/>
        <v>4.7418432827078183</v>
      </c>
      <c r="S1434" s="42">
        <f t="shared" si="108"/>
        <v>4.8198822105048604</v>
      </c>
    </row>
    <row r="1435" spans="9:19">
      <c r="I1435" s="23">
        <v>43254</v>
      </c>
      <c r="J1435">
        <v>5.22</v>
      </c>
      <c r="K1435">
        <v>5.23</v>
      </c>
      <c r="L1435">
        <v>5.08</v>
      </c>
      <c r="M1435">
        <v>5.09</v>
      </c>
      <c r="N1435" s="136">
        <v>5.09</v>
      </c>
      <c r="O1435" s="136">
        <v>11109100</v>
      </c>
      <c r="Q1435" s="42">
        <f t="shared" si="106"/>
        <v>4.7808627466063394</v>
      </c>
      <c r="R1435" s="42">
        <f t="shared" si="107"/>
        <v>4.7418432827078183</v>
      </c>
      <c r="S1435" s="42">
        <f t="shared" si="108"/>
        <v>4.8198822105048604</v>
      </c>
    </row>
    <row r="1436" spans="9:19">
      <c r="I1436" s="23">
        <v>43284</v>
      </c>
      <c r="J1436">
        <v>5.09</v>
      </c>
      <c r="K1436">
        <v>5.2</v>
      </c>
      <c r="L1436">
        <v>5.08</v>
      </c>
      <c r="M1436">
        <v>5.13</v>
      </c>
      <c r="N1436" s="136">
        <v>5.13</v>
      </c>
      <c r="O1436" s="136">
        <v>6444400</v>
      </c>
      <c r="Q1436" s="42">
        <f t="shared" si="106"/>
        <v>4.7808627466063394</v>
      </c>
      <c r="R1436" s="42">
        <f t="shared" si="107"/>
        <v>4.7418432827078183</v>
      </c>
      <c r="S1436" s="42">
        <f t="shared" si="108"/>
        <v>4.8198822105048604</v>
      </c>
    </row>
    <row r="1437" spans="9:19">
      <c r="I1437" s="23">
        <v>43315</v>
      </c>
      <c r="J1437">
        <v>5.17</v>
      </c>
      <c r="K1437">
        <v>5.22</v>
      </c>
      <c r="L1437">
        <v>5.12</v>
      </c>
      <c r="M1437">
        <v>5.15</v>
      </c>
      <c r="N1437" s="136">
        <v>5.15</v>
      </c>
      <c r="O1437" s="136">
        <v>4766000</v>
      </c>
      <c r="Q1437" s="42">
        <f t="shared" si="106"/>
        <v>4.7808627466063394</v>
      </c>
      <c r="R1437" s="42">
        <f t="shared" si="107"/>
        <v>4.7418432827078183</v>
      </c>
      <c r="S1437" s="42">
        <f t="shared" si="108"/>
        <v>4.8198822105048604</v>
      </c>
    </row>
    <row r="1438" spans="9:19">
      <c r="I1438" s="23">
        <v>43346</v>
      </c>
      <c r="J1438">
        <v>5.19</v>
      </c>
      <c r="K1438">
        <v>5.19</v>
      </c>
      <c r="L1438">
        <v>5.07</v>
      </c>
      <c r="M1438">
        <v>5.17</v>
      </c>
      <c r="N1438" s="136">
        <v>5.17</v>
      </c>
      <c r="O1438" s="136">
        <v>9706400</v>
      </c>
      <c r="Q1438" s="42">
        <f t="shared" si="106"/>
        <v>4.7808627466063394</v>
      </c>
      <c r="R1438" s="42">
        <f t="shared" si="107"/>
        <v>4.7418432827078183</v>
      </c>
      <c r="S1438" s="42">
        <f t="shared" si="108"/>
        <v>4.8198822105048604</v>
      </c>
    </row>
    <row r="1439" spans="9:19">
      <c r="I1439" s="23">
        <v>43437</v>
      </c>
      <c r="J1439">
        <v>5.12</v>
      </c>
      <c r="K1439">
        <v>5.3</v>
      </c>
      <c r="L1439">
        <v>5.09</v>
      </c>
      <c r="M1439">
        <v>5.3</v>
      </c>
      <c r="N1439" s="136">
        <v>5.3</v>
      </c>
      <c r="O1439" s="136">
        <v>11578500</v>
      </c>
      <c r="Q1439" s="42">
        <f t="shared" si="106"/>
        <v>4.7808627466063394</v>
      </c>
      <c r="R1439" s="42">
        <f t="shared" si="107"/>
        <v>4.7418432827078183</v>
      </c>
      <c r="S1439" s="42">
        <f t="shared" si="108"/>
        <v>4.8198822105048604</v>
      </c>
    </row>
    <row r="1440" spans="9:19">
      <c r="I1440" s="23" t="s">
        <v>803</v>
      </c>
      <c r="J1440">
        <v>5.29</v>
      </c>
      <c r="K1440">
        <v>5.29</v>
      </c>
      <c r="L1440">
        <v>5.18</v>
      </c>
      <c r="M1440">
        <v>5.23</v>
      </c>
      <c r="N1440" s="136">
        <v>5.23</v>
      </c>
      <c r="O1440" s="136">
        <v>3391500</v>
      </c>
      <c r="Q1440" s="42">
        <f t="shared" si="106"/>
        <v>4.7808627466063394</v>
      </c>
      <c r="R1440" s="42">
        <f t="shared" si="107"/>
        <v>4.7418432827078183</v>
      </c>
      <c r="S1440" s="42">
        <f t="shared" si="108"/>
        <v>4.8198822105048604</v>
      </c>
    </row>
    <row r="1441" spans="9:19">
      <c r="I1441" s="23" t="s">
        <v>804</v>
      </c>
      <c r="J1441">
        <v>5.25</v>
      </c>
      <c r="K1441">
        <v>5.28</v>
      </c>
      <c r="L1441">
        <v>5.21</v>
      </c>
      <c r="M1441">
        <v>5.27</v>
      </c>
      <c r="N1441" s="136">
        <v>5.27</v>
      </c>
      <c r="O1441" s="136">
        <v>4326900</v>
      </c>
      <c r="Q1441" s="42">
        <f t="shared" si="106"/>
        <v>4.7808627466063394</v>
      </c>
      <c r="R1441" s="42">
        <f t="shared" si="107"/>
        <v>4.7418432827078183</v>
      </c>
      <c r="S1441" s="42">
        <f t="shared" si="108"/>
        <v>4.8198822105048604</v>
      </c>
    </row>
    <row r="1442" spans="9:19">
      <c r="I1442" s="23" t="s">
        <v>805</v>
      </c>
      <c r="J1442">
        <v>5.28</v>
      </c>
      <c r="K1442">
        <v>5.41</v>
      </c>
      <c r="L1442">
        <v>5.22</v>
      </c>
      <c r="M1442">
        <v>5.35</v>
      </c>
      <c r="N1442" s="136">
        <v>5.35</v>
      </c>
      <c r="O1442" s="136">
        <v>8901900</v>
      </c>
      <c r="Q1442" s="42">
        <f t="shared" si="106"/>
        <v>4.7808627466063394</v>
      </c>
      <c r="R1442" s="42">
        <f t="shared" si="107"/>
        <v>4.7418432827078183</v>
      </c>
      <c r="S1442" s="42">
        <f t="shared" si="108"/>
        <v>4.8198822105048604</v>
      </c>
    </row>
    <row r="1443" spans="9:19">
      <c r="I1443" s="23" t="s">
        <v>806</v>
      </c>
      <c r="J1443">
        <v>5.35</v>
      </c>
      <c r="K1443">
        <v>5.37</v>
      </c>
      <c r="L1443">
        <v>5.23</v>
      </c>
      <c r="M1443">
        <v>5.24</v>
      </c>
      <c r="N1443" s="136">
        <v>5.24</v>
      </c>
      <c r="O1443" s="136">
        <v>9669600</v>
      </c>
      <c r="Q1443" s="42">
        <f t="shared" si="106"/>
        <v>4.7808627466063394</v>
      </c>
      <c r="R1443" s="42">
        <f t="shared" si="107"/>
        <v>4.7418432827078183</v>
      </c>
      <c r="S1443" s="42">
        <f t="shared" si="108"/>
        <v>4.8198822105048604</v>
      </c>
    </row>
    <row r="1444" spans="9:19">
      <c r="I1444" s="23" t="s">
        <v>807</v>
      </c>
      <c r="J1444">
        <v>5.24</v>
      </c>
      <c r="K1444">
        <v>5.28</v>
      </c>
      <c r="L1444">
        <v>5.22</v>
      </c>
      <c r="M1444">
        <v>5.25</v>
      </c>
      <c r="N1444" s="136">
        <v>5.25</v>
      </c>
      <c r="O1444" s="136">
        <v>2152500</v>
      </c>
      <c r="Q1444" s="42">
        <f t="shared" si="106"/>
        <v>4.7808627466063394</v>
      </c>
      <c r="R1444" s="42">
        <f t="shared" si="107"/>
        <v>4.7418432827078183</v>
      </c>
      <c r="S1444" s="42">
        <f t="shared" si="108"/>
        <v>4.8198822105048604</v>
      </c>
    </row>
    <row r="1445" spans="9:19">
      <c r="I1445" s="23" t="s">
        <v>808</v>
      </c>
      <c r="J1445">
        <v>5.24</v>
      </c>
      <c r="K1445">
        <v>5.27</v>
      </c>
      <c r="L1445">
        <v>5.17</v>
      </c>
      <c r="M1445">
        <v>5.2</v>
      </c>
      <c r="N1445" s="136">
        <v>5.2</v>
      </c>
      <c r="O1445" s="136">
        <v>4566900</v>
      </c>
      <c r="Q1445" s="42">
        <f t="shared" si="106"/>
        <v>4.7808627466063394</v>
      </c>
      <c r="R1445" s="42">
        <f t="shared" si="107"/>
        <v>4.7418432827078183</v>
      </c>
      <c r="S1445" s="42">
        <f t="shared" si="108"/>
        <v>4.8198822105048604</v>
      </c>
    </row>
    <row r="1446" spans="9:19">
      <c r="I1446" s="23" t="s">
        <v>809</v>
      </c>
      <c r="J1446">
        <v>5.24</v>
      </c>
      <c r="K1446">
        <v>5.27</v>
      </c>
      <c r="L1446">
        <v>5.16</v>
      </c>
      <c r="M1446">
        <v>5.17</v>
      </c>
      <c r="N1446" s="136">
        <v>5.17</v>
      </c>
      <c r="O1446" s="136">
        <v>6495600</v>
      </c>
      <c r="Q1446" s="42">
        <f t="shared" si="106"/>
        <v>4.7808627466063394</v>
      </c>
      <c r="R1446" s="42">
        <f t="shared" si="107"/>
        <v>4.7418432827078183</v>
      </c>
      <c r="S1446" s="42">
        <f t="shared" si="108"/>
        <v>4.8198822105048604</v>
      </c>
    </row>
    <row r="1447" spans="9:19">
      <c r="I1447" s="23" t="s">
        <v>810</v>
      </c>
      <c r="J1447">
        <v>5.21</v>
      </c>
      <c r="K1447">
        <v>5.25</v>
      </c>
      <c r="L1447">
        <v>5.19</v>
      </c>
      <c r="M1447">
        <v>5.24</v>
      </c>
      <c r="N1447" s="136">
        <v>5.24</v>
      </c>
      <c r="O1447" s="136">
        <v>11405100</v>
      </c>
      <c r="Q1447" s="42">
        <f t="shared" si="106"/>
        <v>4.7808627466063394</v>
      </c>
      <c r="R1447" s="42">
        <f t="shared" si="107"/>
        <v>4.7418432827078183</v>
      </c>
      <c r="S1447" s="42">
        <f t="shared" si="108"/>
        <v>4.8198822105048604</v>
      </c>
    </row>
    <row r="1448" spans="9:19">
      <c r="I1448" s="23" t="s">
        <v>811</v>
      </c>
      <c r="J1448">
        <v>5.19</v>
      </c>
      <c r="K1448">
        <v>5.19</v>
      </c>
      <c r="L1448">
        <v>5.0999999999999996</v>
      </c>
      <c r="M1448">
        <v>5.0999999999999996</v>
      </c>
      <c r="N1448" s="136">
        <v>5.0999999999999996</v>
      </c>
      <c r="O1448" s="136">
        <v>7209700</v>
      </c>
      <c r="Q1448" s="42">
        <f t="shared" si="106"/>
        <v>4.7808627466063394</v>
      </c>
      <c r="R1448" s="42">
        <f t="shared" si="107"/>
        <v>4.7418432827078183</v>
      </c>
      <c r="S1448" s="42">
        <f t="shared" si="108"/>
        <v>4.8198822105048604</v>
      </c>
    </row>
    <row r="1449" spans="9:19">
      <c r="I1449" s="23" t="s">
        <v>812</v>
      </c>
      <c r="J1449">
        <v>5.14</v>
      </c>
      <c r="K1449">
        <v>5.14</v>
      </c>
      <c r="L1449">
        <v>5.0599999999999996</v>
      </c>
      <c r="M1449">
        <v>5.08</v>
      </c>
      <c r="N1449" s="136">
        <v>5.08</v>
      </c>
      <c r="O1449" s="136">
        <v>6373300</v>
      </c>
      <c r="Q1449" s="42">
        <f t="shared" si="106"/>
        <v>4.7808627466063394</v>
      </c>
      <c r="R1449" s="42">
        <f t="shared" si="107"/>
        <v>4.7418432827078183</v>
      </c>
      <c r="S1449" s="42">
        <f t="shared" si="108"/>
        <v>4.8198822105048604</v>
      </c>
    </row>
    <row r="1450" spans="9:19">
      <c r="I1450" s="23" t="s">
        <v>813</v>
      </c>
      <c r="J1450">
        <v>5.1100000000000003</v>
      </c>
      <c r="K1450">
        <v>5.13</v>
      </c>
      <c r="L1450">
        <v>5.05</v>
      </c>
      <c r="M1450">
        <v>5.05</v>
      </c>
      <c r="N1450" s="136">
        <v>5.05</v>
      </c>
      <c r="O1450" s="136">
        <v>4064700</v>
      </c>
      <c r="Q1450" s="42">
        <f t="shared" si="106"/>
        <v>4.7808627466063394</v>
      </c>
      <c r="R1450" s="42">
        <f t="shared" si="107"/>
        <v>4.7418432827078183</v>
      </c>
      <c r="S1450" s="42">
        <f t="shared" si="108"/>
        <v>4.8198822105048604</v>
      </c>
    </row>
    <row r="1451" spans="9:19">
      <c r="I1451" s="23" t="s">
        <v>814</v>
      </c>
      <c r="J1451">
        <v>5.0199999999999996</v>
      </c>
      <c r="K1451">
        <v>5.03</v>
      </c>
      <c r="L1451">
        <v>4.87</v>
      </c>
      <c r="M1451">
        <v>4.87</v>
      </c>
      <c r="N1451" s="136">
        <v>4.87</v>
      </c>
      <c r="O1451" s="136">
        <v>12574200</v>
      </c>
      <c r="Q1451" s="42">
        <f t="shared" si="106"/>
        <v>4.7808627466063394</v>
      </c>
      <c r="R1451" s="42">
        <f t="shared" si="107"/>
        <v>4.7418432827078183</v>
      </c>
      <c r="S1451" s="42">
        <f t="shared" si="108"/>
        <v>4.8198822105048604</v>
      </c>
    </row>
    <row r="1452" spans="9:19">
      <c r="I1452" s="23" t="s">
        <v>815</v>
      </c>
      <c r="J1452">
        <v>4.92</v>
      </c>
      <c r="K1452">
        <v>4.96</v>
      </c>
      <c r="L1452">
        <v>4.83</v>
      </c>
      <c r="M1452">
        <v>4.8499999999999996</v>
      </c>
      <c r="N1452" s="136">
        <v>4.8499999999999996</v>
      </c>
      <c r="O1452" s="136">
        <v>6912800</v>
      </c>
      <c r="Q1452" s="42">
        <f t="shared" si="106"/>
        <v>4.7808627466063394</v>
      </c>
      <c r="R1452" s="42">
        <f t="shared" si="107"/>
        <v>4.7418432827078183</v>
      </c>
      <c r="S1452" s="42">
        <f t="shared" si="108"/>
        <v>4.8198822105048604</v>
      </c>
    </row>
    <row r="1453" spans="9:19">
      <c r="I1453" s="23" t="s">
        <v>816</v>
      </c>
      <c r="J1453">
        <v>4.87</v>
      </c>
      <c r="K1453">
        <v>4.92</v>
      </c>
      <c r="L1453">
        <v>4.87</v>
      </c>
      <c r="M1453">
        <v>4.9000000000000004</v>
      </c>
      <c r="N1453" s="136">
        <v>4.9000000000000004</v>
      </c>
      <c r="O1453" s="136">
        <v>2677600</v>
      </c>
      <c r="Q1453" s="42">
        <f t="shared" si="106"/>
        <v>4.7808627466063394</v>
      </c>
      <c r="R1453" s="42">
        <f t="shared" si="107"/>
        <v>4.7418432827078183</v>
      </c>
      <c r="S1453" s="42">
        <f t="shared" si="108"/>
        <v>4.8198822105048604</v>
      </c>
    </row>
    <row r="1454" spans="9:19">
      <c r="I1454" s="23">
        <v>43135</v>
      </c>
      <c r="J1454">
        <v>4.93</v>
      </c>
      <c r="K1454">
        <v>4.93</v>
      </c>
      <c r="L1454">
        <v>4.88</v>
      </c>
      <c r="M1454">
        <v>4.9000000000000004</v>
      </c>
      <c r="N1454" s="136">
        <v>4.9000000000000004</v>
      </c>
      <c r="O1454" s="136">
        <v>3582200</v>
      </c>
      <c r="Q1454" s="42">
        <f t="shared" si="106"/>
        <v>4.7808627466063394</v>
      </c>
      <c r="R1454" s="42">
        <f t="shared" si="107"/>
        <v>4.7418432827078183</v>
      </c>
      <c r="S1454" s="42">
        <f t="shared" si="108"/>
        <v>4.8198822105048604</v>
      </c>
    </row>
    <row r="1455" spans="9:19">
      <c r="I1455" s="23">
        <v>43163</v>
      </c>
      <c r="J1455">
        <v>4.9000000000000004</v>
      </c>
      <c r="K1455">
        <v>4.9400000000000004</v>
      </c>
      <c r="L1455">
        <v>4.8099999999999996</v>
      </c>
      <c r="M1455">
        <v>4.8499999999999996</v>
      </c>
      <c r="N1455" s="136">
        <v>4.8499999999999996</v>
      </c>
      <c r="O1455" s="136">
        <v>4278800</v>
      </c>
      <c r="Q1455" s="42">
        <f t="shared" si="106"/>
        <v>4.7808627466063394</v>
      </c>
      <c r="R1455" s="42">
        <f t="shared" si="107"/>
        <v>4.7418432827078183</v>
      </c>
      <c r="S1455" s="42">
        <f t="shared" si="108"/>
        <v>4.8198822105048604</v>
      </c>
    </row>
    <row r="1456" spans="9:19">
      <c r="I1456" s="23">
        <v>43194</v>
      </c>
      <c r="J1456">
        <v>4.8600000000000003</v>
      </c>
      <c r="K1456">
        <v>4.91</v>
      </c>
      <c r="L1456">
        <v>4.59</v>
      </c>
      <c r="M1456">
        <v>4.59</v>
      </c>
      <c r="N1456" s="136">
        <v>4.59</v>
      </c>
      <c r="O1456" s="136">
        <v>5776100</v>
      </c>
      <c r="Q1456" s="42">
        <f t="shared" si="106"/>
        <v>4.7808627466063394</v>
      </c>
      <c r="R1456" s="42">
        <f t="shared" si="107"/>
        <v>4.7418432827078183</v>
      </c>
      <c r="S1456" s="42">
        <f t="shared" si="108"/>
        <v>4.8198822105048604</v>
      </c>
    </row>
    <row r="1457" spans="9:19">
      <c r="I1457" s="23">
        <v>43224</v>
      </c>
      <c r="J1457">
        <v>4.74</v>
      </c>
      <c r="K1457">
        <v>4.96</v>
      </c>
      <c r="L1457">
        <v>4.6900000000000004</v>
      </c>
      <c r="M1457">
        <v>4.8899999999999997</v>
      </c>
      <c r="N1457" s="136">
        <v>4.8899999999999997</v>
      </c>
      <c r="O1457" s="136">
        <v>7777900</v>
      </c>
      <c r="Q1457" s="42">
        <f t="shared" si="106"/>
        <v>4.7808627466063394</v>
      </c>
      <c r="R1457" s="42">
        <f t="shared" si="107"/>
        <v>4.7418432827078183</v>
      </c>
      <c r="S1457" s="42">
        <f t="shared" si="108"/>
        <v>4.8198822105048604</v>
      </c>
    </row>
    <row r="1458" spans="9:19">
      <c r="I1458" s="23">
        <v>43255</v>
      </c>
      <c r="J1458">
        <v>4.8600000000000003</v>
      </c>
      <c r="K1458">
        <v>4.8899999999999997</v>
      </c>
      <c r="L1458">
        <v>4.7699999999999996</v>
      </c>
      <c r="M1458">
        <v>4.88</v>
      </c>
      <c r="N1458" s="136">
        <v>4.88</v>
      </c>
      <c r="O1458" s="136">
        <v>4839400</v>
      </c>
      <c r="Q1458" s="42">
        <f t="shared" si="106"/>
        <v>4.7808627466063394</v>
      </c>
      <c r="R1458" s="42">
        <f t="shared" si="107"/>
        <v>4.7418432827078183</v>
      </c>
      <c r="S1458" s="42">
        <f t="shared" si="108"/>
        <v>4.8198822105048604</v>
      </c>
    </row>
    <row r="1459" spans="9:19">
      <c r="I1459" s="23">
        <v>43347</v>
      </c>
      <c r="J1459">
        <v>4.83</v>
      </c>
      <c r="K1459">
        <v>5.03</v>
      </c>
      <c r="L1459">
        <v>4.83</v>
      </c>
      <c r="M1459">
        <v>4.9400000000000004</v>
      </c>
      <c r="N1459" s="136">
        <v>4.9400000000000004</v>
      </c>
      <c r="O1459" s="136">
        <v>6340100</v>
      </c>
      <c r="Q1459" s="42">
        <f t="shared" si="106"/>
        <v>4.7808627466063394</v>
      </c>
      <c r="R1459" s="42">
        <f t="shared" si="107"/>
        <v>4.7418432827078183</v>
      </c>
      <c r="S1459" s="42">
        <f t="shared" si="108"/>
        <v>4.8198822105048604</v>
      </c>
    </row>
    <row r="1460" spans="9:19">
      <c r="I1460" s="23">
        <v>43377</v>
      </c>
      <c r="J1460">
        <v>4.95</v>
      </c>
      <c r="K1460">
        <v>4.95</v>
      </c>
      <c r="L1460">
        <v>4.8499999999999996</v>
      </c>
      <c r="M1460">
        <v>4.95</v>
      </c>
      <c r="N1460" s="136">
        <v>4.95</v>
      </c>
      <c r="O1460" s="136">
        <v>4190700</v>
      </c>
      <c r="Q1460" s="42">
        <f t="shared" si="106"/>
        <v>4.7808627466063394</v>
      </c>
      <c r="R1460" s="42">
        <f t="shared" si="107"/>
        <v>4.7418432827078183</v>
      </c>
      <c r="S1460" s="42">
        <f t="shared" si="108"/>
        <v>4.8198822105048604</v>
      </c>
    </row>
    <row r="1461" spans="9:19">
      <c r="I1461" s="23">
        <v>43408</v>
      </c>
      <c r="J1461">
        <v>5</v>
      </c>
      <c r="K1461">
        <v>5.03</v>
      </c>
      <c r="L1461">
        <v>4.9800000000000004</v>
      </c>
      <c r="M1461">
        <v>4.99</v>
      </c>
      <c r="N1461" s="136">
        <v>4.99</v>
      </c>
      <c r="O1461" s="136">
        <v>8846500</v>
      </c>
      <c r="Q1461" s="42">
        <f t="shared" si="106"/>
        <v>4.7808627466063394</v>
      </c>
      <c r="R1461" s="42">
        <f t="shared" si="107"/>
        <v>4.7418432827078183</v>
      </c>
      <c r="S1461" s="42">
        <f t="shared" si="108"/>
        <v>4.8198822105048604</v>
      </c>
    </row>
    <row r="1462" spans="9:19">
      <c r="I1462" s="23">
        <v>43438</v>
      </c>
      <c r="J1462">
        <v>5</v>
      </c>
      <c r="K1462">
        <v>5</v>
      </c>
      <c r="L1462">
        <v>4.9800000000000004</v>
      </c>
      <c r="M1462">
        <v>5</v>
      </c>
      <c r="N1462" s="136">
        <v>5</v>
      </c>
      <c r="O1462" s="136">
        <v>9004600</v>
      </c>
      <c r="Q1462" s="42">
        <f t="shared" si="106"/>
        <v>4.7808627466063394</v>
      </c>
      <c r="R1462" s="42">
        <f t="shared" si="107"/>
        <v>4.7418432827078183</v>
      </c>
      <c r="S1462" s="42">
        <f t="shared" si="108"/>
        <v>4.8198822105048604</v>
      </c>
    </row>
    <row r="1463" spans="9:19">
      <c r="I1463" s="23" t="s">
        <v>817</v>
      </c>
      <c r="J1463">
        <v>5</v>
      </c>
      <c r="K1463">
        <v>5.08</v>
      </c>
      <c r="L1463">
        <v>4.99</v>
      </c>
      <c r="M1463">
        <v>5.08</v>
      </c>
      <c r="N1463" s="136">
        <v>5.08</v>
      </c>
      <c r="O1463" s="136">
        <v>16724300</v>
      </c>
      <c r="Q1463" s="42">
        <f t="shared" si="106"/>
        <v>4.7808627466063394</v>
      </c>
      <c r="R1463" s="42">
        <f t="shared" si="107"/>
        <v>4.7418432827078183</v>
      </c>
      <c r="S1463" s="42">
        <f t="shared" si="108"/>
        <v>4.8198822105048604</v>
      </c>
    </row>
    <row r="1464" spans="9:19">
      <c r="I1464" s="23" t="s">
        <v>818</v>
      </c>
      <c r="J1464">
        <v>5.05</v>
      </c>
      <c r="K1464">
        <v>5.3</v>
      </c>
      <c r="L1464">
        <v>5.0199999999999996</v>
      </c>
      <c r="M1464">
        <v>5.3</v>
      </c>
      <c r="N1464" s="136">
        <v>5.3</v>
      </c>
      <c r="O1464" s="136">
        <v>11672000</v>
      </c>
      <c r="Q1464" s="42">
        <f t="shared" si="106"/>
        <v>4.7808627466063394</v>
      </c>
      <c r="R1464" s="42">
        <f t="shared" si="107"/>
        <v>4.7418432827078183</v>
      </c>
      <c r="S1464" s="42">
        <f t="shared" si="108"/>
        <v>4.8198822105048604</v>
      </c>
    </row>
    <row r="1465" spans="9:19">
      <c r="I1465" s="23" t="s">
        <v>819</v>
      </c>
      <c r="J1465">
        <v>5.3</v>
      </c>
      <c r="K1465">
        <v>5.3</v>
      </c>
      <c r="L1465">
        <v>5.0999999999999996</v>
      </c>
      <c r="M1465">
        <v>5.12</v>
      </c>
      <c r="N1465" s="136">
        <v>5.12</v>
      </c>
      <c r="O1465" s="136">
        <v>17724100</v>
      </c>
      <c r="Q1465" s="42">
        <f t="shared" si="106"/>
        <v>4.7808627466063394</v>
      </c>
      <c r="R1465" s="42">
        <f t="shared" si="107"/>
        <v>4.7418432827078183</v>
      </c>
      <c r="S1465" s="42">
        <f t="shared" si="108"/>
        <v>4.8198822105048604</v>
      </c>
    </row>
    <row r="1466" spans="9:19">
      <c r="I1466" s="23" t="s">
        <v>820</v>
      </c>
      <c r="J1466">
        <v>5.14</v>
      </c>
      <c r="K1466">
        <v>5.19</v>
      </c>
      <c r="L1466">
        <v>5.1100000000000003</v>
      </c>
      <c r="M1466">
        <v>5.17</v>
      </c>
      <c r="N1466" s="136">
        <v>5.17</v>
      </c>
      <c r="O1466" s="136">
        <v>2917100</v>
      </c>
      <c r="Q1466" s="42">
        <f t="shared" si="106"/>
        <v>4.7808627466063394</v>
      </c>
      <c r="R1466" s="42">
        <f t="shared" si="107"/>
        <v>4.7418432827078183</v>
      </c>
      <c r="S1466" s="42">
        <f t="shared" si="108"/>
        <v>4.8198822105048604</v>
      </c>
    </row>
    <row r="1467" spans="9:19">
      <c r="I1467" s="23" t="s">
        <v>821</v>
      </c>
      <c r="J1467">
        <v>5.23</v>
      </c>
      <c r="K1467">
        <v>5.23</v>
      </c>
      <c r="L1467">
        <v>5.08</v>
      </c>
      <c r="M1467">
        <v>5.14</v>
      </c>
      <c r="N1467" s="136">
        <v>5.14</v>
      </c>
      <c r="O1467" s="136">
        <v>5358700</v>
      </c>
      <c r="Q1467" s="42">
        <f t="shared" si="106"/>
        <v>4.7808627466063394</v>
      </c>
      <c r="R1467" s="42">
        <f t="shared" si="107"/>
        <v>4.7418432827078183</v>
      </c>
      <c r="S1467" s="42">
        <f t="shared" si="108"/>
        <v>4.8198822105048604</v>
      </c>
    </row>
    <row r="1468" spans="9:19">
      <c r="I1468" s="23" t="s">
        <v>822</v>
      </c>
      <c r="J1468">
        <v>5.15</v>
      </c>
      <c r="K1468">
        <v>5.19</v>
      </c>
      <c r="L1468">
        <v>5.12</v>
      </c>
      <c r="M1468">
        <v>5.17</v>
      </c>
      <c r="N1468" s="136">
        <v>5.17</v>
      </c>
      <c r="O1468" s="136">
        <v>2872200</v>
      </c>
      <c r="Q1468" s="42">
        <f t="shared" si="106"/>
        <v>4.7808627466063394</v>
      </c>
      <c r="R1468" s="42">
        <f t="shared" si="107"/>
        <v>4.7418432827078183</v>
      </c>
      <c r="S1468" s="42">
        <f t="shared" si="108"/>
        <v>4.8198822105048604</v>
      </c>
    </row>
    <row r="1469" spans="9:19">
      <c r="I1469" s="23" t="s">
        <v>823</v>
      </c>
      <c r="J1469">
        <v>5.19</v>
      </c>
      <c r="K1469">
        <v>5.19</v>
      </c>
      <c r="L1469">
        <v>5.07</v>
      </c>
      <c r="M1469">
        <v>5.08</v>
      </c>
      <c r="N1469" s="136">
        <v>5.08</v>
      </c>
      <c r="O1469" s="136">
        <v>1860200</v>
      </c>
      <c r="Q1469" s="42">
        <f t="shared" si="106"/>
        <v>4.7808627466063394</v>
      </c>
      <c r="R1469" s="42">
        <f t="shared" si="107"/>
        <v>4.7418432827078183</v>
      </c>
      <c r="S1469" s="42">
        <f t="shared" si="108"/>
        <v>4.8198822105048604</v>
      </c>
    </row>
    <row r="1470" spans="9:19">
      <c r="I1470" s="23" t="s">
        <v>824</v>
      </c>
      <c r="J1470">
        <v>5.13</v>
      </c>
      <c r="K1470">
        <v>5.13</v>
      </c>
      <c r="L1470">
        <v>5.0199999999999996</v>
      </c>
      <c r="M1470">
        <v>5.0199999999999996</v>
      </c>
      <c r="N1470" s="136">
        <v>5.0199999999999996</v>
      </c>
      <c r="O1470" s="136">
        <v>1672500</v>
      </c>
      <c r="Q1470" s="42">
        <f t="shared" si="106"/>
        <v>4.7808627466063394</v>
      </c>
      <c r="R1470" s="42">
        <f t="shared" si="107"/>
        <v>4.7418432827078183</v>
      </c>
      <c r="S1470" s="42">
        <f t="shared" si="108"/>
        <v>4.8198822105048604</v>
      </c>
    </row>
    <row r="1471" spans="9:19">
      <c r="I1471" s="23" t="s">
        <v>825</v>
      </c>
      <c r="J1471">
        <v>5.01</v>
      </c>
      <c r="K1471">
        <v>5.01</v>
      </c>
      <c r="L1471">
        <v>4.87</v>
      </c>
      <c r="M1471">
        <v>4.88</v>
      </c>
      <c r="N1471" s="136">
        <v>4.88</v>
      </c>
      <c r="O1471" s="136">
        <v>3988900</v>
      </c>
      <c r="Q1471" s="42">
        <f t="shared" si="106"/>
        <v>4.7808627466063394</v>
      </c>
      <c r="R1471" s="42">
        <f t="shared" si="107"/>
        <v>4.7418432827078183</v>
      </c>
      <c r="S1471" s="42">
        <f t="shared" si="108"/>
        <v>4.8198822105048604</v>
      </c>
    </row>
    <row r="1472" spans="9:19">
      <c r="I1472" s="23" t="s">
        <v>826</v>
      </c>
      <c r="J1472">
        <v>4.9000000000000004</v>
      </c>
      <c r="K1472">
        <v>5</v>
      </c>
      <c r="L1472">
        <v>4.9000000000000004</v>
      </c>
      <c r="M1472">
        <v>4.93</v>
      </c>
      <c r="N1472" s="136">
        <v>4.93</v>
      </c>
      <c r="O1472" s="136">
        <v>2234300</v>
      </c>
      <c r="Q1472" s="42">
        <f t="shared" si="106"/>
        <v>4.7808627466063394</v>
      </c>
      <c r="R1472" s="42">
        <f t="shared" si="107"/>
        <v>4.7418432827078183</v>
      </c>
      <c r="S1472" s="42">
        <f t="shared" si="108"/>
        <v>4.8198822105048604</v>
      </c>
    </row>
    <row r="1473" spans="9:19">
      <c r="I1473" s="23" t="s">
        <v>827</v>
      </c>
      <c r="J1473">
        <v>4.93</v>
      </c>
      <c r="K1473">
        <v>5.03</v>
      </c>
      <c r="L1473">
        <v>4.93</v>
      </c>
      <c r="M1473">
        <v>5.03</v>
      </c>
      <c r="N1473" s="136">
        <v>5.03</v>
      </c>
      <c r="O1473" s="136">
        <v>1522200</v>
      </c>
      <c r="Q1473" s="42">
        <f t="shared" si="106"/>
        <v>4.7808627466063394</v>
      </c>
      <c r="R1473" s="42">
        <f t="shared" si="107"/>
        <v>4.7418432827078183</v>
      </c>
      <c r="S1473" s="42">
        <f t="shared" si="108"/>
        <v>4.8198822105048604</v>
      </c>
    </row>
    <row r="1474" spans="9:19">
      <c r="I1474" s="23" t="s">
        <v>828</v>
      </c>
      <c r="J1474">
        <v>5.04</v>
      </c>
      <c r="K1474">
        <v>5.18</v>
      </c>
      <c r="L1474">
        <v>4.97</v>
      </c>
      <c r="M1474">
        <v>5.13</v>
      </c>
      <c r="N1474" s="136">
        <v>5.13</v>
      </c>
      <c r="O1474" s="136">
        <v>4392900</v>
      </c>
      <c r="Q1474" s="42">
        <f t="shared" si="106"/>
        <v>4.7808627466063394</v>
      </c>
      <c r="R1474" s="42">
        <f t="shared" si="107"/>
        <v>4.7418432827078183</v>
      </c>
      <c r="S1474" s="42">
        <f t="shared" si="108"/>
        <v>4.8198822105048604</v>
      </c>
    </row>
    <row r="1475" spans="9:19">
      <c r="I1475" s="23">
        <v>43136</v>
      </c>
      <c r="J1475">
        <v>5.1100000000000003</v>
      </c>
      <c r="K1475">
        <v>5.12</v>
      </c>
      <c r="L1475">
        <v>5</v>
      </c>
      <c r="M1475">
        <v>5</v>
      </c>
      <c r="N1475" s="136">
        <v>5</v>
      </c>
      <c r="O1475" s="136">
        <v>5772300</v>
      </c>
      <c r="Q1475" s="42">
        <f t="shared" si="106"/>
        <v>4.7808627466063394</v>
      </c>
      <c r="R1475" s="42">
        <f t="shared" si="107"/>
        <v>4.7418432827078183</v>
      </c>
      <c r="S1475" s="42">
        <f t="shared" si="108"/>
        <v>4.8198822105048604</v>
      </c>
    </row>
    <row r="1476" spans="9:19">
      <c r="I1476" s="23">
        <v>43164</v>
      </c>
      <c r="J1476">
        <v>5.03</v>
      </c>
      <c r="K1476">
        <v>5.09</v>
      </c>
      <c r="L1476">
        <v>4.96</v>
      </c>
      <c r="M1476">
        <v>4.99</v>
      </c>
      <c r="N1476" s="136">
        <v>4.99</v>
      </c>
      <c r="O1476" s="136">
        <v>5314800</v>
      </c>
      <c r="Q1476" s="42">
        <f t="shared" si="106"/>
        <v>4.7808627466063394</v>
      </c>
      <c r="R1476" s="42">
        <f t="shared" si="107"/>
        <v>4.7418432827078183</v>
      </c>
      <c r="S1476" s="42">
        <f t="shared" si="108"/>
        <v>4.8198822105048604</v>
      </c>
    </row>
    <row r="1477" spans="9:19">
      <c r="I1477" s="23">
        <v>43195</v>
      </c>
      <c r="J1477">
        <v>5.07</v>
      </c>
      <c r="K1477">
        <v>5.07</v>
      </c>
      <c r="L1477">
        <v>4.96</v>
      </c>
      <c r="M1477">
        <v>5</v>
      </c>
      <c r="N1477" s="136">
        <v>5</v>
      </c>
      <c r="O1477" s="136">
        <v>7587600</v>
      </c>
      <c r="Q1477" s="42">
        <f t="shared" si="106"/>
        <v>4.7808627466063394</v>
      </c>
      <c r="R1477" s="42">
        <f t="shared" si="107"/>
        <v>4.7418432827078183</v>
      </c>
      <c r="S1477" s="42">
        <f t="shared" si="108"/>
        <v>4.8198822105048604</v>
      </c>
    </row>
    <row r="1478" spans="9:19">
      <c r="I1478" s="23">
        <v>43286</v>
      </c>
      <c r="J1478">
        <v>4.9800000000000004</v>
      </c>
      <c r="K1478">
        <v>5.01</v>
      </c>
      <c r="L1478">
        <v>4.9000000000000004</v>
      </c>
      <c r="M1478">
        <v>4.99</v>
      </c>
      <c r="N1478" s="136">
        <v>4.99</v>
      </c>
      <c r="O1478" s="136">
        <v>3506600</v>
      </c>
      <c r="Q1478" s="42">
        <f t="shared" si="106"/>
        <v>4.7808627466063394</v>
      </c>
      <c r="R1478" s="42">
        <f t="shared" si="107"/>
        <v>4.7418432827078183</v>
      </c>
      <c r="S1478" s="42">
        <f t="shared" si="108"/>
        <v>4.8198822105048604</v>
      </c>
    </row>
    <row r="1479" spans="9:19">
      <c r="I1479" s="23">
        <v>43317</v>
      </c>
      <c r="J1479">
        <v>4.99</v>
      </c>
      <c r="K1479">
        <v>5.14</v>
      </c>
      <c r="L1479">
        <v>4.99</v>
      </c>
      <c r="M1479">
        <v>5.03</v>
      </c>
      <c r="N1479" s="136">
        <v>5.03</v>
      </c>
      <c r="O1479" s="136">
        <v>8283900</v>
      </c>
      <c r="Q1479" s="42">
        <f t="shared" si="106"/>
        <v>4.7808627466063394</v>
      </c>
      <c r="R1479" s="42">
        <f t="shared" si="107"/>
        <v>4.7418432827078183</v>
      </c>
      <c r="S1479" s="42">
        <f t="shared" si="108"/>
        <v>4.8198822105048604</v>
      </c>
    </row>
    <row r="1480" spans="9:19">
      <c r="I1480" s="23" t="s">
        <v>829</v>
      </c>
      <c r="J1480">
        <v>4.97</v>
      </c>
      <c r="K1480">
        <v>5.0599999999999996</v>
      </c>
      <c r="L1480">
        <v>4.8499999999999996</v>
      </c>
      <c r="M1480">
        <v>4.9000000000000004</v>
      </c>
      <c r="N1480" s="136">
        <v>4.9000000000000004</v>
      </c>
      <c r="O1480" s="136">
        <v>26894900</v>
      </c>
      <c r="Q1480" s="42">
        <f t="shared" si="106"/>
        <v>4.7808627466063394</v>
      </c>
      <c r="R1480" s="42">
        <f t="shared" si="107"/>
        <v>4.7418432827078183</v>
      </c>
      <c r="S1480" s="42">
        <f t="shared" si="108"/>
        <v>4.8198822105048604</v>
      </c>
    </row>
    <row r="1481" spans="9:19">
      <c r="I1481" s="23" t="s">
        <v>830</v>
      </c>
      <c r="J1481">
        <v>4.93</v>
      </c>
      <c r="K1481">
        <v>5.09</v>
      </c>
      <c r="L1481">
        <v>4.93</v>
      </c>
      <c r="M1481">
        <v>5.04</v>
      </c>
      <c r="N1481" s="136">
        <v>5.04</v>
      </c>
      <c r="O1481" s="136">
        <v>13146900</v>
      </c>
      <c r="Q1481" s="42">
        <f t="shared" ref="Q1481:Q1539" si="109">Q1480</f>
        <v>4.7808627466063394</v>
      </c>
      <c r="R1481" s="42">
        <f t="shared" ref="R1481:R1539" si="110">R1480</f>
        <v>4.7418432827078183</v>
      </c>
      <c r="S1481" s="42">
        <f t="shared" ref="S1481:S1539" si="111">S1480</f>
        <v>4.8198822105048604</v>
      </c>
    </row>
    <row r="1482" spans="9:19">
      <c r="I1482" s="23" t="s">
        <v>831</v>
      </c>
      <c r="J1482">
        <v>5.0199999999999996</v>
      </c>
      <c r="K1482">
        <v>5.05</v>
      </c>
      <c r="L1482">
        <v>4.93</v>
      </c>
      <c r="M1482">
        <v>4.9800000000000004</v>
      </c>
      <c r="N1482" s="136">
        <v>4.9800000000000004</v>
      </c>
      <c r="O1482" s="136">
        <v>6636500</v>
      </c>
      <c r="Q1482" s="42">
        <f t="shared" si="109"/>
        <v>4.7808627466063394</v>
      </c>
      <c r="R1482" s="42">
        <f t="shared" si="110"/>
        <v>4.7418432827078183</v>
      </c>
      <c r="S1482" s="42">
        <f t="shared" si="111"/>
        <v>4.8198822105048604</v>
      </c>
    </row>
    <row r="1483" spans="9:19">
      <c r="I1483" s="23" t="s">
        <v>832</v>
      </c>
      <c r="J1483">
        <v>5</v>
      </c>
      <c r="K1483">
        <v>5.35</v>
      </c>
      <c r="L1483">
        <v>5</v>
      </c>
      <c r="M1483">
        <v>5.23</v>
      </c>
      <c r="N1483" s="136">
        <v>5.23</v>
      </c>
      <c r="O1483" s="136">
        <v>14087000</v>
      </c>
      <c r="Q1483" s="42">
        <f t="shared" si="109"/>
        <v>4.7808627466063394</v>
      </c>
      <c r="R1483" s="42">
        <f t="shared" si="110"/>
        <v>4.7418432827078183</v>
      </c>
      <c r="S1483" s="42">
        <f t="shared" si="111"/>
        <v>4.8198822105048604</v>
      </c>
    </row>
    <row r="1484" spans="9:19">
      <c r="I1484" s="23" t="s">
        <v>833</v>
      </c>
      <c r="J1484">
        <v>5.24</v>
      </c>
      <c r="K1484">
        <v>5.42</v>
      </c>
      <c r="L1484">
        <v>5.21</v>
      </c>
      <c r="M1484">
        <v>5.23</v>
      </c>
      <c r="N1484" s="136">
        <v>5.23</v>
      </c>
      <c r="O1484" s="136">
        <v>9978300</v>
      </c>
      <c r="Q1484" s="42">
        <f t="shared" si="109"/>
        <v>4.7808627466063394</v>
      </c>
      <c r="R1484" s="42">
        <f t="shared" si="110"/>
        <v>4.7418432827078183</v>
      </c>
      <c r="S1484" s="42">
        <f t="shared" si="111"/>
        <v>4.8198822105048604</v>
      </c>
    </row>
    <row r="1485" spans="9:19">
      <c r="I1485" s="23" t="s">
        <v>834</v>
      </c>
      <c r="J1485">
        <v>5.3</v>
      </c>
      <c r="K1485">
        <v>5.3</v>
      </c>
      <c r="L1485">
        <v>5.09</v>
      </c>
      <c r="M1485">
        <v>5.13</v>
      </c>
      <c r="N1485" s="136">
        <v>5.13</v>
      </c>
      <c r="O1485" s="136">
        <v>7622000</v>
      </c>
      <c r="Q1485" s="42">
        <f t="shared" si="109"/>
        <v>4.7808627466063394</v>
      </c>
      <c r="R1485" s="42">
        <f t="shared" si="110"/>
        <v>4.7418432827078183</v>
      </c>
      <c r="S1485" s="42">
        <f t="shared" si="111"/>
        <v>4.8198822105048604</v>
      </c>
    </row>
    <row r="1486" spans="9:19">
      <c r="I1486" s="23" t="s">
        <v>835</v>
      </c>
      <c r="J1486">
        <v>5.14</v>
      </c>
      <c r="K1486">
        <v>5.15</v>
      </c>
      <c r="L1486">
        <v>5.0999999999999996</v>
      </c>
      <c r="M1486">
        <v>5.0999999999999996</v>
      </c>
      <c r="N1486" s="136">
        <v>5.0999999999999996</v>
      </c>
      <c r="O1486" s="136">
        <v>4924600</v>
      </c>
      <c r="Q1486" s="42">
        <f t="shared" si="109"/>
        <v>4.7808627466063394</v>
      </c>
      <c r="R1486" s="42">
        <f t="shared" si="110"/>
        <v>4.7418432827078183</v>
      </c>
      <c r="S1486" s="42">
        <f t="shared" si="111"/>
        <v>4.8198822105048604</v>
      </c>
    </row>
    <row r="1487" spans="9:19">
      <c r="I1487" s="23" t="s">
        <v>836</v>
      </c>
      <c r="J1487">
        <v>5.12</v>
      </c>
      <c r="K1487">
        <v>5.2</v>
      </c>
      <c r="L1487">
        <v>5.0999999999999996</v>
      </c>
      <c r="M1487">
        <v>5.0999999999999996</v>
      </c>
      <c r="N1487" s="136">
        <v>5.0999999999999996</v>
      </c>
      <c r="O1487" s="136">
        <v>5868400</v>
      </c>
      <c r="Q1487" s="42">
        <f t="shared" si="109"/>
        <v>4.7808627466063394</v>
      </c>
      <c r="R1487" s="42">
        <f t="shared" si="110"/>
        <v>4.7418432827078183</v>
      </c>
      <c r="S1487" s="42">
        <f t="shared" si="111"/>
        <v>4.8198822105048604</v>
      </c>
    </row>
    <row r="1488" spans="9:19">
      <c r="I1488" s="23" t="s">
        <v>837</v>
      </c>
      <c r="J1488">
        <v>5.15</v>
      </c>
      <c r="K1488">
        <v>5.16</v>
      </c>
      <c r="L1488">
        <v>4.93</v>
      </c>
      <c r="M1488">
        <v>4.93</v>
      </c>
      <c r="N1488" s="136">
        <v>4.93</v>
      </c>
      <c r="O1488" s="136">
        <v>11109700</v>
      </c>
      <c r="Q1488" s="42">
        <f t="shared" si="109"/>
        <v>4.7808627466063394</v>
      </c>
      <c r="R1488" s="42">
        <f t="shared" si="110"/>
        <v>4.7418432827078183</v>
      </c>
      <c r="S1488" s="42">
        <f t="shared" si="111"/>
        <v>4.8198822105048604</v>
      </c>
    </row>
    <row r="1489" spans="9:19">
      <c r="I1489" s="23" t="s">
        <v>838</v>
      </c>
      <c r="J1489">
        <v>4.95</v>
      </c>
      <c r="K1489">
        <v>5.22</v>
      </c>
      <c r="L1489">
        <v>4.9400000000000004</v>
      </c>
      <c r="M1489">
        <v>5.22</v>
      </c>
      <c r="N1489" s="136">
        <v>5.22</v>
      </c>
      <c r="O1489" s="136">
        <v>14497700</v>
      </c>
      <c r="Q1489" s="42">
        <f t="shared" si="109"/>
        <v>4.7808627466063394</v>
      </c>
      <c r="R1489" s="42">
        <f t="shared" si="110"/>
        <v>4.7418432827078183</v>
      </c>
      <c r="S1489" s="42">
        <f t="shared" si="111"/>
        <v>4.8198822105048604</v>
      </c>
    </row>
    <row r="1490" spans="9:19">
      <c r="I1490" s="23" t="s">
        <v>839</v>
      </c>
      <c r="J1490">
        <v>5.2</v>
      </c>
      <c r="K1490">
        <v>5.2</v>
      </c>
      <c r="L1490">
        <v>5.13</v>
      </c>
      <c r="M1490">
        <v>5.17</v>
      </c>
      <c r="N1490" s="136">
        <v>5.17</v>
      </c>
      <c r="O1490" s="136">
        <v>3275700</v>
      </c>
      <c r="Q1490" s="42">
        <f t="shared" si="109"/>
        <v>4.7808627466063394</v>
      </c>
      <c r="R1490" s="42">
        <f t="shared" si="110"/>
        <v>4.7418432827078183</v>
      </c>
      <c r="S1490" s="42">
        <f t="shared" si="111"/>
        <v>4.8198822105048604</v>
      </c>
    </row>
    <row r="1491" spans="9:19">
      <c r="I1491" s="23" t="s">
        <v>840</v>
      </c>
      <c r="J1491">
        <v>5.13</v>
      </c>
      <c r="K1491">
        <v>5.14</v>
      </c>
      <c r="L1491">
        <v>4.95</v>
      </c>
      <c r="M1491">
        <v>4.95</v>
      </c>
      <c r="N1491" s="136">
        <v>4.95</v>
      </c>
      <c r="O1491" s="136">
        <v>12863900</v>
      </c>
      <c r="Q1491" s="42">
        <f t="shared" si="109"/>
        <v>4.7808627466063394</v>
      </c>
      <c r="R1491" s="42">
        <f t="shared" si="110"/>
        <v>4.7418432827078183</v>
      </c>
      <c r="S1491" s="42">
        <f t="shared" si="111"/>
        <v>4.8198822105048604</v>
      </c>
    </row>
    <row r="1492" spans="9:19">
      <c r="I1492" s="23" t="s">
        <v>841</v>
      </c>
      <c r="J1492">
        <v>5.0199999999999996</v>
      </c>
      <c r="K1492">
        <v>5.09</v>
      </c>
      <c r="L1492">
        <v>4.9800000000000004</v>
      </c>
      <c r="M1492">
        <v>4.9800000000000004</v>
      </c>
      <c r="N1492" s="136">
        <v>4.9800000000000004</v>
      </c>
      <c r="O1492" s="136">
        <v>16790500</v>
      </c>
      <c r="Q1492" s="42">
        <f t="shared" si="109"/>
        <v>4.7808627466063394</v>
      </c>
      <c r="R1492" s="42">
        <f t="shared" si="110"/>
        <v>4.7418432827078183</v>
      </c>
      <c r="S1492" s="42">
        <f t="shared" si="111"/>
        <v>4.8198822105048604</v>
      </c>
    </row>
    <row r="1493" spans="9:19">
      <c r="I1493" s="23">
        <v>43106</v>
      </c>
      <c r="J1493">
        <v>4.99</v>
      </c>
      <c r="K1493">
        <v>5.08</v>
      </c>
      <c r="L1493">
        <v>4.99</v>
      </c>
      <c r="M1493">
        <v>5.01</v>
      </c>
      <c r="N1493" s="136">
        <v>5.01</v>
      </c>
      <c r="O1493" s="136">
        <v>5091200</v>
      </c>
      <c r="Q1493" s="42">
        <f t="shared" si="109"/>
        <v>4.7808627466063394</v>
      </c>
      <c r="R1493" s="42">
        <f t="shared" si="110"/>
        <v>4.7418432827078183</v>
      </c>
      <c r="S1493" s="42">
        <f t="shared" si="111"/>
        <v>4.8198822105048604</v>
      </c>
    </row>
    <row r="1494" spans="9:19">
      <c r="I1494" s="23">
        <v>43196</v>
      </c>
      <c r="J1494">
        <v>5.04</v>
      </c>
      <c r="K1494">
        <v>5.13</v>
      </c>
      <c r="L1494">
        <v>5.01</v>
      </c>
      <c r="M1494">
        <v>5.08</v>
      </c>
      <c r="N1494" s="136">
        <v>5.08</v>
      </c>
      <c r="O1494" s="136">
        <v>23144600</v>
      </c>
      <c r="Q1494" s="42">
        <f t="shared" si="109"/>
        <v>4.7808627466063394</v>
      </c>
      <c r="R1494" s="42">
        <f t="shared" si="110"/>
        <v>4.7418432827078183</v>
      </c>
      <c r="S1494" s="42">
        <f t="shared" si="111"/>
        <v>4.8198822105048604</v>
      </c>
    </row>
    <row r="1495" spans="9:19">
      <c r="I1495" s="23">
        <v>43226</v>
      </c>
      <c r="J1495">
        <v>5.1100000000000003</v>
      </c>
      <c r="K1495">
        <v>5.12</v>
      </c>
      <c r="L1495">
        <v>5.07</v>
      </c>
      <c r="M1495">
        <v>5.0999999999999996</v>
      </c>
      <c r="N1495" s="136">
        <v>5.0999999999999996</v>
      </c>
      <c r="O1495" s="136">
        <v>6027500</v>
      </c>
      <c r="Q1495" s="42">
        <f t="shared" si="109"/>
        <v>4.7808627466063394</v>
      </c>
      <c r="R1495" s="42">
        <f t="shared" si="110"/>
        <v>4.7418432827078183</v>
      </c>
      <c r="S1495" s="42">
        <f t="shared" si="111"/>
        <v>4.8198822105048604</v>
      </c>
    </row>
    <row r="1496" spans="9:19">
      <c r="I1496" s="23">
        <v>43257</v>
      </c>
      <c r="J1496">
        <v>5.07</v>
      </c>
      <c r="K1496">
        <v>5.27</v>
      </c>
      <c r="L1496">
        <v>5.05</v>
      </c>
      <c r="M1496">
        <v>5.22</v>
      </c>
      <c r="N1496" s="136">
        <v>5.22</v>
      </c>
      <c r="O1496" s="136">
        <v>7023700</v>
      </c>
      <c r="Q1496" s="42">
        <f t="shared" si="109"/>
        <v>4.7808627466063394</v>
      </c>
      <c r="R1496" s="42">
        <f t="shared" si="110"/>
        <v>4.7418432827078183</v>
      </c>
      <c r="S1496" s="42">
        <f t="shared" si="111"/>
        <v>4.8198822105048604</v>
      </c>
    </row>
    <row r="1497" spans="9:19">
      <c r="I1497" s="23">
        <v>43287</v>
      </c>
      <c r="J1497">
        <v>5.23</v>
      </c>
      <c r="K1497">
        <v>5.23</v>
      </c>
      <c r="L1497">
        <v>5.14</v>
      </c>
      <c r="M1497">
        <v>5.16</v>
      </c>
      <c r="N1497" s="136">
        <v>5.16</v>
      </c>
      <c r="O1497" s="136">
        <v>4458300</v>
      </c>
      <c r="Q1497" s="42">
        <f t="shared" si="109"/>
        <v>4.7808627466063394</v>
      </c>
      <c r="R1497" s="42">
        <f t="shared" si="110"/>
        <v>4.7418432827078183</v>
      </c>
      <c r="S1497" s="42">
        <f t="shared" si="111"/>
        <v>4.8198822105048604</v>
      </c>
    </row>
    <row r="1498" spans="9:19">
      <c r="I1498" s="23">
        <v>43318</v>
      </c>
      <c r="J1498">
        <v>5.13</v>
      </c>
      <c r="K1498">
        <v>5.16</v>
      </c>
      <c r="L1498">
        <v>5.07</v>
      </c>
      <c r="M1498">
        <v>5.1100000000000003</v>
      </c>
      <c r="N1498" s="136">
        <v>5.1100000000000003</v>
      </c>
      <c r="O1498" s="136">
        <v>5570900</v>
      </c>
      <c r="Q1498" s="42">
        <f t="shared" si="109"/>
        <v>4.7808627466063394</v>
      </c>
      <c r="R1498" s="42">
        <f t="shared" si="110"/>
        <v>4.7418432827078183</v>
      </c>
      <c r="S1498" s="42">
        <f t="shared" si="111"/>
        <v>4.8198822105048604</v>
      </c>
    </row>
    <row r="1499" spans="9:19">
      <c r="I1499" s="23">
        <v>43410</v>
      </c>
      <c r="J1499">
        <v>5.15</v>
      </c>
      <c r="K1499">
        <v>5.22</v>
      </c>
      <c r="L1499">
        <v>5.09</v>
      </c>
      <c r="M1499">
        <v>5.13</v>
      </c>
      <c r="N1499" s="136">
        <v>5.13</v>
      </c>
      <c r="O1499" s="136">
        <v>3192900</v>
      </c>
      <c r="Q1499" s="42">
        <f t="shared" si="109"/>
        <v>4.7808627466063394</v>
      </c>
      <c r="R1499" s="42">
        <f t="shared" si="110"/>
        <v>4.7418432827078183</v>
      </c>
      <c r="S1499" s="42">
        <f t="shared" si="111"/>
        <v>4.8198822105048604</v>
      </c>
    </row>
    <row r="1500" spans="9:19">
      <c r="I1500" s="23">
        <v>43440</v>
      </c>
      <c r="J1500">
        <v>5.15</v>
      </c>
      <c r="K1500">
        <v>5.2</v>
      </c>
      <c r="L1500">
        <v>5.13</v>
      </c>
      <c r="M1500">
        <v>5.13</v>
      </c>
      <c r="N1500" s="136">
        <v>5.13</v>
      </c>
      <c r="O1500" s="136">
        <v>4357500</v>
      </c>
      <c r="Q1500" s="42">
        <f t="shared" si="109"/>
        <v>4.7808627466063394</v>
      </c>
      <c r="R1500" s="42">
        <f t="shared" si="110"/>
        <v>4.7418432827078183</v>
      </c>
      <c r="S1500" s="42">
        <f t="shared" si="111"/>
        <v>4.8198822105048604</v>
      </c>
    </row>
    <row r="1501" spans="9:19">
      <c r="I1501" s="23" t="s">
        <v>842</v>
      </c>
      <c r="J1501">
        <v>5.17</v>
      </c>
      <c r="K1501">
        <v>5.24</v>
      </c>
      <c r="L1501">
        <v>5.15</v>
      </c>
      <c r="M1501">
        <v>5.23</v>
      </c>
      <c r="N1501" s="136">
        <v>5.23</v>
      </c>
      <c r="O1501" s="136">
        <v>3393400</v>
      </c>
      <c r="Q1501" s="42">
        <f t="shared" si="109"/>
        <v>4.7808627466063394</v>
      </c>
      <c r="R1501" s="42">
        <f t="shared" si="110"/>
        <v>4.7418432827078183</v>
      </c>
      <c r="S1501" s="42">
        <f t="shared" si="111"/>
        <v>4.8198822105048604</v>
      </c>
    </row>
    <row r="1502" spans="9:19">
      <c r="I1502" s="23" t="s">
        <v>843</v>
      </c>
      <c r="J1502">
        <v>5.17</v>
      </c>
      <c r="K1502">
        <v>5.23</v>
      </c>
      <c r="L1502">
        <v>5.09</v>
      </c>
      <c r="M1502">
        <v>5.09</v>
      </c>
      <c r="N1502" s="136">
        <v>5.09</v>
      </c>
      <c r="O1502" s="136">
        <v>9713900</v>
      </c>
      <c r="Q1502" s="42">
        <f t="shared" si="109"/>
        <v>4.7808627466063394</v>
      </c>
      <c r="R1502" s="42">
        <f t="shared" si="110"/>
        <v>4.7418432827078183</v>
      </c>
      <c r="S1502" s="42">
        <f t="shared" si="111"/>
        <v>4.8198822105048604</v>
      </c>
    </row>
    <row r="1503" spans="9:19">
      <c r="I1503" s="23" t="s">
        <v>844</v>
      </c>
      <c r="J1503">
        <v>5.09</v>
      </c>
      <c r="K1503">
        <v>5.0999999999999996</v>
      </c>
      <c r="L1503">
        <v>5.05</v>
      </c>
      <c r="M1503">
        <v>5.0599999999999996</v>
      </c>
      <c r="N1503" s="136">
        <v>5.0599999999999996</v>
      </c>
      <c r="O1503" s="136">
        <v>5930400</v>
      </c>
      <c r="Q1503" s="42">
        <f t="shared" si="109"/>
        <v>4.7808627466063394</v>
      </c>
      <c r="R1503" s="42">
        <f t="shared" si="110"/>
        <v>4.7418432827078183</v>
      </c>
      <c r="S1503" s="42">
        <f t="shared" si="111"/>
        <v>4.8198822105048604</v>
      </c>
    </row>
    <row r="1504" spans="9:19">
      <c r="I1504" s="23" t="s">
        <v>845</v>
      </c>
      <c r="J1504">
        <v>5.0599999999999996</v>
      </c>
      <c r="K1504">
        <v>5.0999999999999996</v>
      </c>
      <c r="L1504">
        <v>4.92</v>
      </c>
      <c r="M1504">
        <v>4.92</v>
      </c>
      <c r="N1504" s="136">
        <v>4.92</v>
      </c>
      <c r="O1504" s="136">
        <v>7391900</v>
      </c>
      <c r="Q1504" s="42">
        <f t="shared" si="109"/>
        <v>4.7808627466063394</v>
      </c>
      <c r="R1504" s="42">
        <f t="shared" si="110"/>
        <v>4.7418432827078183</v>
      </c>
      <c r="S1504" s="42">
        <f t="shared" si="111"/>
        <v>4.8198822105048604</v>
      </c>
    </row>
    <row r="1505" spans="9:19">
      <c r="I1505" s="23" t="s">
        <v>846</v>
      </c>
      <c r="J1505">
        <v>4.9400000000000004</v>
      </c>
      <c r="K1505">
        <v>5.01</v>
      </c>
      <c r="L1505">
        <v>4.93</v>
      </c>
      <c r="M1505">
        <v>4.95</v>
      </c>
      <c r="N1505" s="136">
        <v>4.95</v>
      </c>
      <c r="O1505" s="136">
        <v>5349400</v>
      </c>
      <c r="Q1505" s="42">
        <f t="shared" si="109"/>
        <v>4.7808627466063394</v>
      </c>
      <c r="R1505" s="42">
        <f t="shared" si="110"/>
        <v>4.7418432827078183</v>
      </c>
      <c r="S1505" s="42">
        <f t="shared" si="111"/>
        <v>4.8198822105048604</v>
      </c>
    </row>
    <row r="1506" spans="9:19">
      <c r="I1506" s="23" t="s">
        <v>847</v>
      </c>
      <c r="J1506">
        <v>4.96</v>
      </c>
      <c r="K1506">
        <v>5.03</v>
      </c>
      <c r="L1506">
        <v>4.91</v>
      </c>
      <c r="M1506">
        <v>4.93</v>
      </c>
      <c r="N1506" s="136">
        <v>4.93</v>
      </c>
      <c r="O1506" s="136">
        <v>6029800</v>
      </c>
      <c r="Q1506" s="42">
        <f t="shared" si="109"/>
        <v>4.7808627466063394</v>
      </c>
      <c r="R1506" s="42">
        <f t="shared" si="110"/>
        <v>4.7418432827078183</v>
      </c>
      <c r="S1506" s="42">
        <f t="shared" si="111"/>
        <v>4.8198822105048604</v>
      </c>
    </row>
    <row r="1507" spans="9:19">
      <c r="I1507" s="23" t="s">
        <v>848</v>
      </c>
      <c r="J1507">
        <v>4.9400000000000004</v>
      </c>
      <c r="K1507">
        <v>4.97</v>
      </c>
      <c r="L1507">
        <v>4.91</v>
      </c>
      <c r="M1507">
        <v>4.93</v>
      </c>
      <c r="N1507" s="136">
        <v>4.93</v>
      </c>
      <c r="O1507" s="136">
        <v>4381100</v>
      </c>
      <c r="Q1507" s="42">
        <f t="shared" si="109"/>
        <v>4.7808627466063394</v>
      </c>
      <c r="R1507" s="42">
        <f t="shared" si="110"/>
        <v>4.7418432827078183</v>
      </c>
      <c r="S1507" s="42">
        <f t="shared" si="111"/>
        <v>4.8198822105048604</v>
      </c>
    </row>
    <row r="1508" spans="9:19">
      <c r="I1508" s="23" t="s">
        <v>849</v>
      </c>
      <c r="J1508">
        <v>4.93</v>
      </c>
      <c r="K1508">
        <v>4.96</v>
      </c>
      <c r="L1508">
        <v>4.88</v>
      </c>
      <c r="M1508">
        <v>4.88</v>
      </c>
      <c r="N1508" s="136">
        <v>4.88</v>
      </c>
      <c r="O1508" s="136">
        <v>7748900</v>
      </c>
      <c r="Q1508" s="42">
        <f t="shared" si="109"/>
        <v>4.7808627466063394</v>
      </c>
      <c r="R1508" s="42">
        <f t="shared" si="110"/>
        <v>4.7418432827078183</v>
      </c>
      <c r="S1508" s="42">
        <f t="shared" si="111"/>
        <v>4.8198822105048604</v>
      </c>
    </row>
    <row r="1509" spans="9:19">
      <c r="I1509" s="23" t="s">
        <v>850</v>
      </c>
      <c r="J1509">
        <v>4.87</v>
      </c>
      <c r="K1509">
        <v>4.92</v>
      </c>
      <c r="L1509">
        <v>4.79</v>
      </c>
      <c r="M1509">
        <v>4.88</v>
      </c>
      <c r="N1509" s="136">
        <v>4.88</v>
      </c>
      <c r="O1509" s="136">
        <v>4463400</v>
      </c>
      <c r="Q1509" s="42">
        <f t="shared" si="109"/>
        <v>4.7808627466063394</v>
      </c>
      <c r="R1509" s="42">
        <f t="shared" si="110"/>
        <v>4.7418432827078183</v>
      </c>
      <c r="S1509" s="42">
        <f t="shared" si="111"/>
        <v>4.8198822105048604</v>
      </c>
    </row>
    <row r="1510" spans="9:19">
      <c r="I1510" s="23" t="s">
        <v>851</v>
      </c>
      <c r="J1510">
        <v>4.9000000000000004</v>
      </c>
      <c r="K1510">
        <v>4.91</v>
      </c>
      <c r="L1510">
        <v>4.8099999999999996</v>
      </c>
      <c r="M1510">
        <v>4.8099999999999996</v>
      </c>
      <c r="N1510" s="136">
        <v>4.8099999999999996</v>
      </c>
      <c r="O1510" s="136">
        <v>6799600</v>
      </c>
      <c r="Q1510" s="42">
        <f t="shared" si="109"/>
        <v>4.7808627466063394</v>
      </c>
      <c r="R1510" s="42">
        <f t="shared" si="110"/>
        <v>4.7418432827078183</v>
      </c>
      <c r="S1510" s="42">
        <f t="shared" si="111"/>
        <v>4.8198822105048604</v>
      </c>
    </row>
    <row r="1511" spans="9:19">
      <c r="I1511" s="23" t="s">
        <v>852</v>
      </c>
      <c r="J1511">
        <v>4.8099999999999996</v>
      </c>
      <c r="K1511">
        <v>4.95</v>
      </c>
      <c r="L1511">
        <v>4.8099999999999996</v>
      </c>
      <c r="M1511">
        <v>4.9000000000000004</v>
      </c>
      <c r="N1511" s="136">
        <v>4.9000000000000004</v>
      </c>
      <c r="O1511" s="136">
        <v>3979700</v>
      </c>
      <c r="Q1511" s="42">
        <f t="shared" si="109"/>
        <v>4.7808627466063394</v>
      </c>
      <c r="R1511" s="42">
        <f t="shared" si="110"/>
        <v>4.7418432827078183</v>
      </c>
      <c r="S1511" s="42">
        <f t="shared" si="111"/>
        <v>4.8198822105048604</v>
      </c>
    </row>
    <row r="1512" spans="9:19">
      <c r="I1512" s="23" t="s">
        <v>853</v>
      </c>
      <c r="J1512">
        <v>4.95</v>
      </c>
      <c r="K1512">
        <v>4.95</v>
      </c>
      <c r="L1512">
        <v>4.84</v>
      </c>
      <c r="M1512">
        <v>4.88</v>
      </c>
      <c r="N1512" s="136">
        <v>4.88</v>
      </c>
      <c r="O1512" s="136">
        <v>6292400</v>
      </c>
      <c r="Q1512" s="42">
        <f t="shared" si="109"/>
        <v>4.7808627466063394</v>
      </c>
      <c r="R1512" s="42">
        <f t="shared" si="110"/>
        <v>4.7418432827078183</v>
      </c>
      <c r="S1512" s="42">
        <f t="shared" si="111"/>
        <v>4.8198822105048604</v>
      </c>
    </row>
    <row r="1513" spans="9:19">
      <c r="I1513" s="23">
        <v>43138</v>
      </c>
      <c r="J1513">
        <v>4.8899999999999997</v>
      </c>
      <c r="K1513">
        <v>4.92</v>
      </c>
      <c r="L1513">
        <v>4.84</v>
      </c>
      <c r="M1513">
        <v>4.84</v>
      </c>
      <c r="N1513" s="136">
        <v>4.84</v>
      </c>
      <c r="O1513" s="136">
        <v>3747700</v>
      </c>
      <c r="Q1513" s="42">
        <f t="shared" si="109"/>
        <v>4.7808627466063394</v>
      </c>
      <c r="R1513" s="42">
        <f t="shared" si="110"/>
        <v>4.7418432827078183</v>
      </c>
      <c r="S1513" s="42">
        <f t="shared" si="111"/>
        <v>4.8198822105048604</v>
      </c>
    </row>
    <row r="1514" spans="9:19">
      <c r="I1514" s="23">
        <v>43166</v>
      </c>
      <c r="J1514">
        <v>4.8499999999999996</v>
      </c>
      <c r="K1514">
        <v>4.9400000000000004</v>
      </c>
      <c r="L1514">
        <v>4.84</v>
      </c>
      <c r="M1514">
        <v>4.8600000000000003</v>
      </c>
      <c r="N1514" s="136">
        <v>4.8600000000000003</v>
      </c>
      <c r="O1514" s="136">
        <v>2941300</v>
      </c>
      <c r="Q1514" s="42">
        <f t="shared" si="109"/>
        <v>4.7808627466063394</v>
      </c>
      <c r="R1514" s="42">
        <f t="shared" si="110"/>
        <v>4.7418432827078183</v>
      </c>
      <c r="S1514" s="42">
        <f t="shared" si="111"/>
        <v>4.8198822105048604</v>
      </c>
    </row>
    <row r="1515" spans="9:19">
      <c r="I1515" s="23">
        <v>43197</v>
      </c>
      <c r="J1515">
        <v>4.88</v>
      </c>
      <c r="K1515">
        <v>4.91</v>
      </c>
      <c r="L1515">
        <v>4.8499999999999996</v>
      </c>
      <c r="M1515">
        <v>4.87</v>
      </c>
      <c r="N1515" s="136">
        <v>4.87</v>
      </c>
      <c r="O1515" s="136">
        <v>2418300</v>
      </c>
      <c r="Q1515" s="42">
        <f t="shared" si="109"/>
        <v>4.7808627466063394</v>
      </c>
      <c r="R1515" s="42">
        <f t="shared" si="110"/>
        <v>4.7418432827078183</v>
      </c>
      <c r="S1515" s="42">
        <f t="shared" si="111"/>
        <v>4.8198822105048604</v>
      </c>
    </row>
    <row r="1516" spans="9:19">
      <c r="I1516" s="23">
        <v>43227</v>
      </c>
      <c r="J1516">
        <v>4.8899999999999997</v>
      </c>
      <c r="K1516">
        <v>4.8899999999999997</v>
      </c>
      <c r="L1516">
        <v>4.83</v>
      </c>
      <c r="M1516">
        <v>4.8499999999999996</v>
      </c>
      <c r="N1516" s="136">
        <v>4.8499999999999996</v>
      </c>
      <c r="O1516" s="136">
        <v>1972500</v>
      </c>
      <c r="Q1516" s="42">
        <f t="shared" si="109"/>
        <v>4.7808627466063394</v>
      </c>
      <c r="R1516" s="42">
        <f t="shared" si="110"/>
        <v>4.7418432827078183</v>
      </c>
      <c r="S1516" s="42">
        <f t="shared" si="111"/>
        <v>4.8198822105048604</v>
      </c>
    </row>
    <row r="1517" spans="9:19">
      <c r="I1517" s="23">
        <v>43258</v>
      </c>
      <c r="J1517">
        <v>4.87</v>
      </c>
      <c r="K1517">
        <v>4.8899999999999997</v>
      </c>
      <c r="L1517">
        <v>4.8</v>
      </c>
      <c r="M1517">
        <v>4.8</v>
      </c>
      <c r="N1517" s="136">
        <v>4.8</v>
      </c>
      <c r="O1517" s="136">
        <v>3460100</v>
      </c>
      <c r="Q1517" s="42">
        <f t="shared" si="109"/>
        <v>4.7808627466063394</v>
      </c>
      <c r="R1517" s="42">
        <f t="shared" si="110"/>
        <v>4.7418432827078183</v>
      </c>
      <c r="S1517" s="42">
        <f t="shared" si="111"/>
        <v>4.8198822105048604</v>
      </c>
    </row>
    <row r="1518" spans="9:19">
      <c r="I1518" s="23">
        <v>43350</v>
      </c>
      <c r="J1518">
        <v>4.84</v>
      </c>
      <c r="K1518">
        <v>4.87</v>
      </c>
      <c r="L1518">
        <v>4.8</v>
      </c>
      <c r="M1518">
        <v>4.87</v>
      </c>
      <c r="N1518" s="136">
        <v>4.87</v>
      </c>
      <c r="O1518" s="136">
        <v>2499300</v>
      </c>
      <c r="Q1518" s="42">
        <f t="shared" si="109"/>
        <v>4.7808627466063394</v>
      </c>
      <c r="R1518" s="42">
        <f t="shared" si="110"/>
        <v>4.7418432827078183</v>
      </c>
      <c r="S1518" s="42">
        <f t="shared" si="111"/>
        <v>4.8198822105048604</v>
      </c>
    </row>
    <row r="1519" spans="9:19">
      <c r="I1519" s="23">
        <v>43380</v>
      </c>
      <c r="J1519">
        <v>4.88</v>
      </c>
      <c r="K1519">
        <v>4.92</v>
      </c>
      <c r="L1519">
        <v>4.84</v>
      </c>
      <c r="M1519">
        <v>4.92</v>
      </c>
      <c r="N1519" s="136">
        <v>4.92</v>
      </c>
      <c r="O1519" s="136">
        <v>2743800</v>
      </c>
      <c r="Q1519" s="42">
        <f t="shared" si="109"/>
        <v>4.7808627466063394</v>
      </c>
      <c r="R1519" s="42">
        <f t="shared" si="110"/>
        <v>4.7418432827078183</v>
      </c>
      <c r="S1519" s="42">
        <f t="shared" si="111"/>
        <v>4.8198822105048604</v>
      </c>
    </row>
    <row r="1520" spans="9:19">
      <c r="I1520" s="23">
        <v>43411</v>
      </c>
      <c r="J1520">
        <v>4.88</v>
      </c>
      <c r="K1520">
        <v>4.91</v>
      </c>
      <c r="L1520">
        <v>4.8499999999999996</v>
      </c>
      <c r="M1520">
        <v>4.91</v>
      </c>
      <c r="N1520" s="136">
        <v>4.91</v>
      </c>
      <c r="O1520">
        <v>3300900</v>
      </c>
      <c r="Q1520" s="42">
        <f t="shared" si="109"/>
        <v>4.7808627466063394</v>
      </c>
      <c r="R1520" s="42">
        <f t="shared" si="110"/>
        <v>4.7418432827078183</v>
      </c>
      <c r="S1520" s="42">
        <f t="shared" si="111"/>
        <v>4.8198822105048604</v>
      </c>
    </row>
    <row r="1521" spans="9:19">
      <c r="I1521" s="23">
        <v>43441</v>
      </c>
      <c r="J1521">
        <v>4.9000000000000004</v>
      </c>
      <c r="K1521">
        <v>4.92</v>
      </c>
      <c r="L1521">
        <v>4.87</v>
      </c>
      <c r="M1521">
        <v>4.88</v>
      </c>
      <c r="N1521" s="136">
        <v>4.88</v>
      </c>
      <c r="O1521">
        <v>1927500</v>
      </c>
      <c r="Q1521" s="42">
        <f t="shared" si="109"/>
        <v>4.7808627466063394</v>
      </c>
      <c r="R1521" s="42">
        <f t="shared" si="110"/>
        <v>4.7418432827078183</v>
      </c>
      <c r="S1521" s="42">
        <f t="shared" si="111"/>
        <v>4.8198822105048604</v>
      </c>
    </row>
    <row r="1522" spans="9:19">
      <c r="I1522" s="23" t="s">
        <v>854</v>
      </c>
      <c r="J1522">
        <v>4.91</v>
      </c>
      <c r="K1522">
        <v>4.97</v>
      </c>
      <c r="L1522">
        <v>4.88</v>
      </c>
      <c r="M1522">
        <v>4.95</v>
      </c>
      <c r="N1522" s="136">
        <v>4.95</v>
      </c>
      <c r="O1522">
        <v>6014600</v>
      </c>
      <c r="Q1522" s="42">
        <f t="shared" si="109"/>
        <v>4.7808627466063394</v>
      </c>
      <c r="R1522" s="42">
        <f t="shared" si="110"/>
        <v>4.7418432827078183</v>
      </c>
      <c r="S1522" s="42">
        <f t="shared" si="111"/>
        <v>4.8198822105048604</v>
      </c>
    </row>
    <row r="1523" spans="9:19">
      <c r="I1523" s="23" t="s">
        <v>855</v>
      </c>
      <c r="J1523">
        <v>4.95</v>
      </c>
      <c r="K1523">
        <v>5</v>
      </c>
      <c r="L1523">
        <v>4.93</v>
      </c>
      <c r="M1523">
        <v>5</v>
      </c>
      <c r="N1523" s="136">
        <v>5</v>
      </c>
      <c r="O1523">
        <v>4136200</v>
      </c>
      <c r="Q1523" s="42">
        <f t="shared" si="109"/>
        <v>4.7808627466063394</v>
      </c>
      <c r="R1523" s="42">
        <f t="shared" si="110"/>
        <v>4.7418432827078183</v>
      </c>
      <c r="S1523" s="42">
        <f t="shared" si="111"/>
        <v>4.8198822105048604</v>
      </c>
    </row>
    <row r="1524" spans="9:19">
      <c r="I1524" s="23" t="s">
        <v>856</v>
      </c>
      <c r="J1524">
        <v>5</v>
      </c>
      <c r="K1524">
        <v>5.08</v>
      </c>
      <c r="L1524">
        <v>4.97</v>
      </c>
      <c r="M1524">
        <v>5.0599999999999996</v>
      </c>
      <c r="N1524" s="136">
        <v>5.0599999999999996</v>
      </c>
      <c r="O1524">
        <v>5925300</v>
      </c>
      <c r="Q1524" s="42">
        <f t="shared" si="109"/>
        <v>4.7808627466063394</v>
      </c>
      <c r="R1524" s="42">
        <f t="shared" si="110"/>
        <v>4.7418432827078183</v>
      </c>
      <c r="S1524" s="42">
        <f t="shared" si="111"/>
        <v>4.8198822105048604</v>
      </c>
    </row>
    <row r="1525" spans="9:19">
      <c r="I1525" s="23" t="s">
        <v>857</v>
      </c>
      <c r="J1525">
        <v>5.07</v>
      </c>
      <c r="K1525">
        <v>5.16</v>
      </c>
      <c r="L1525">
        <v>5.05</v>
      </c>
      <c r="M1525">
        <v>5.15</v>
      </c>
      <c r="N1525" s="136">
        <v>5.15</v>
      </c>
      <c r="O1525">
        <v>2802300</v>
      </c>
      <c r="Q1525" s="42">
        <f t="shared" si="109"/>
        <v>4.7808627466063394</v>
      </c>
      <c r="R1525" s="42">
        <f t="shared" si="110"/>
        <v>4.7418432827078183</v>
      </c>
      <c r="S1525" s="42">
        <f t="shared" si="111"/>
        <v>4.8198822105048604</v>
      </c>
    </row>
    <row r="1526" spans="9:19">
      <c r="I1526" s="23" t="s">
        <v>858</v>
      </c>
      <c r="J1526">
        <v>5.14</v>
      </c>
      <c r="K1526">
        <v>5.16</v>
      </c>
      <c r="L1526">
        <v>5.09</v>
      </c>
      <c r="M1526">
        <v>5.12</v>
      </c>
      <c r="N1526" s="136">
        <v>5.12</v>
      </c>
      <c r="O1526">
        <v>6840200</v>
      </c>
      <c r="Q1526" s="42">
        <f t="shared" si="109"/>
        <v>4.7808627466063394</v>
      </c>
      <c r="R1526" s="42">
        <f t="shared" si="110"/>
        <v>4.7418432827078183</v>
      </c>
      <c r="S1526" s="42">
        <f t="shared" si="111"/>
        <v>4.8198822105048604</v>
      </c>
    </row>
    <row r="1527" spans="9:19">
      <c r="I1527" s="23" t="s">
        <v>859</v>
      </c>
      <c r="J1527">
        <v>5.12</v>
      </c>
      <c r="K1527">
        <v>5.15</v>
      </c>
      <c r="L1527">
        <v>5.1100000000000003</v>
      </c>
      <c r="M1527">
        <v>5.12</v>
      </c>
      <c r="N1527" s="136">
        <v>5.12</v>
      </c>
      <c r="O1527">
        <v>4782300</v>
      </c>
      <c r="Q1527" s="42">
        <f t="shared" si="109"/>
        <v>4.7808627466063394</v>
      </c>
      <c r="R1527" s="42">
        <f t="shared" si="110"/>
        <v>4.7418432827078183</v>
      </c>
      <c r="S1527" s="42">
        <f t="shared" si="111"/>
        <v>4.8198822105048604</v>
      </c>
    </row>
    <row r="1528" spans="9:19">
      <c r="I1528" s="23" t="s">
        <v>860</v>
      </c>
      <c r="J1528">
        <v>5.12</v>
      </c>
      <c r="K1528">
        <v>5.13</v>
      </c>
      <c r="L1528">
        <v>5.08</v>
      </c>
      <c r="M1528">
        <v>5.13</v>
      </c>
      <c r="N1528" s="136">
        <v>5.13</v>
      </c>
      <c r="O1528">
        <v>4736600</v>
      </c>
      <c r="Q1528" s="42">
        <f t="shared" si="109"/>
        <v>4.7808627466063394</v>
      </c>
      <c r="R1528" s="42">
        <f t="shared" si="110"/>
        <v>4.7418432827078183</v>
      </c>
      <c r="S1528" s="42">
        <f t="shared" si="111"/>
        <v>4.8198822105048604</v>
      </c>
    </row>
    <row r="1529" spans="9:19">
      <c r="I1529" s="23" t="s">
        <v>861</v>
      </c>
      <c r="J1529">
        <v>5.13</v>
      </c>
      <c r="K1529">
        <v>5.13</v>
      </c>
      <c r="L1529">
        <v>5.1100000000000003</v>
      </c>
      <c r="M1529">
        <v>5.12</v>
      </c>
      <c r="N1529" s="136">
        <v>5.12</v>
      </c>
      <c r="O1529">
        <v>2713800</v>
      </c>
      <c r="Q1529" s="42">
        <f t="shared" si="109"/>
        <v>4.7808627466063394</v>
      </c>
      <c r="R1529" s="42">
        <f t="shared" si="110"/>
        <v>4.7418432827078183</v>
      </c>
      <c r="S1529" s="42">
        <f t="shared" si="111"/>
        <v>4.8198822105048604</v>
      </c>
    </row>
    <row r="1530" spans="9:19">
      <c r="I1530" s="23" t="s">
        <v>862</v>
      </c>
      <c r="J1530">
        <v>5.1100000000000003</v>
      </c>
      <c r="K1530">
        <v>5.15</v>
      </c>
      <c r="L1530">
        <v>5.0999999999999996</v>
      </c>
      <c r="M1530">
        <v>5.14</v>
      </c>
      <c r="N1530" s="136">
        <v>5.14</v>
      </c>
      <c r="O1530">
        <v>1410700</v>
      </c>
      <c r="Q1530" s="42">
        <f t="shared" si="109"/>
        <v>4.7808627466063394</v>
      </c>
      <c r="R1530" s="42">
        <f t="shared" si="110"/>
        <v>4.7418432827078183</v>
      </c>
      <c r="S1530" s="42">
        <f t="shared" si="111"/>
        <v>4.8198822105048604</v>
      </c>
    </row>
    <row r="1531" spans="9:19">
      <c r="I1531" s="23" t="s">
        <v>863</v>
      </c>
      <c r="J1531">
        <v>5.14</v>
      </c>
      <c r="K1531">
        <v>5.14</v>
      </c>
      <c r="L1531">
        <v>5.1100000000000003</v>
      </c>
      <c r="M1531">
        <v>5.13</v>
      </c>
      <c r="N1531" s="136">
        <v>5.13</v>
      </c>
      <c r="O1531">
        <v>2809900</v>
      </c>
      <c r="Q1531" s="42">
        <f t="shared" si="109"/>
        <v>4.7808627466063394</v>
      </c>
      <c r="R1531" s="42">
        <f t="shared" si="110"/>
        <v>4.7418432827078183</v>
      </c>
      <c r="S1531" s="42">
        <f t="shared" si="111"/>
        <v>4.8198822105048604</v>
      </c>
    </row>
    <row r="1532" spans="9:19">
      <c r="I1532" s="23" t="s">
        <v>864</v>
      </c>
      <c r="J1532">
        <v>5.1100000000000003</v>
      </c>
      <c r="K1532">
        <v>5.12</v>
      </c>
      <c r="L1532">
        <v>5.0599999999999996</v>
      </c>
      <c r="M1532">
        <v>5.08</v>
      </c>
      <c r="N1532" s="136">
        <v>5.08</v>
      </c>
      <c r="O1532">
        <v>2887900</v>
      </c>
      <c r="Q1532" s="42">
        <f t="shared" si="109"/>
        <v>4.7808627466063394</v>
      </c>
      <c r="R1532" s="42">
        <f t="shared" si="110"/>
        <v>4.7418432827078183</v>
      </c>
      <c r="S1532" s="42">
        <f t="shared" si="111"/>
        <v>4.8198822105048604</v>
      </c>
    </row>
    <row r="1533" spans="9:19">
      <c r="I1533" s="23" t="s">
        <v>865</v>
      </c>
      <c r="J1533">
        <v>5.08</v>
      </c>
      <c r="K1533">
        <v>5.1100000000000003</v>
      </c>
      <c r="L1533">
        <v>5.05</v>
      </c>
      <c r="M1533">
        <v>5.1100000000000003</v>
      </c>
      <c r="N1533" s="136">
        <v>5.1100000000000003</v>
      </c>
      <c r="O1533">
        <v>2061400</v>
      </c>
      <c r="Q1533" s="42">
        <f t="shared" si="109"/>
        <v>4.7808627466063394</v>
      </c>
      <c r="R1533" s="42">
        <f t="shared" si="110"/>
        <v>4.7418432827078183</v>
      </c>
      <c r="S1533" s="42">
        <f t="shared" si="111"/>
        <v>4.8198822105048604</v>
      </c>
    </row>
    <row r="1534" spans="9:19">
      <c r="I1534" s="23" t="s">
        <v>866</v>
      </c>
      <c r="J1534">
        <v>5.1100000000000003</v>
      </c>
      <c r="K1534">
        <v>5.1100000000000003</v>
      </c>
      <c r="L1534">
        <v>5.0599999999999996</v>
      </c>
      <c r="M1534">
        <v>5.0599999999999996</v>
      </c>
      <c r="N1534" s="136">
        <v>5.0599999999999996</v>
      </c>
      <c r="O1534">
        <v>5107400</v>
      </c>
      <c r="Q1534" s="42">
        <f t="shared" si="109"/>
        <v>4.7808627466063394</v>
      </c>
      <c r="R1534" s="42">
        <f t="shared" si="110"/>
        <v>4.7418432827078183</v>
      </c>
      <c r="S1534" s="42">
        <f t="shared" si="111"/>
        <v>4.8198822105048604</v>
      </c>
    </row>
    <row r="1535" spans="9:19">
      <c r="I1535" s="23">
        <v>43108</v>
      </c>
      <c r="J1535">
        <v>5.09</v>
      </c>
      <c r="K1535">
        <v>5.19</v>
      </c>
      <c r="L1535">
        <v>5.08</v>
      </c>
      <c r="M1535">
        <v>5.19</v>
      </c>
      <c r="N1535" s="136">
        <v>5.19</v>
      </c>
      <c r="O1535">
        <v>4918300</v>
      </c>
      <c r="Q1535" s="42">
        <f t="shared" si="109"/>
        <v>4.7808627466063394</v>
      </c>
      <c r="R1535" s="42">
        <f t="shared" si="110"/>
        <v>4.7418432827078183</v>
      </c>
      <c r="S1535" s="42">
        <f t="shared" si="111"/>
        <v>4.8198822105048604</v>
      </c>
    </row>
    <row r="1536" spans="9:19">
      <c r="I1536" s="23">
        <v>43139</v>
      </c>
      <c r="J1536">
        <v>5.19</v>
      </c>
      <c r="K1536">
        <v>5.19</v>
      </c>
      <c r="L1536">
        <v>5.05</v>
      </c>
      <c r="M1536">
        <v>5.05</v>
      </c>
      <c r="N1536" s="136">
        <v>5.05</v>
      </c>
      <c r="O1536">
        <v>2230800</v>
      </c>
      <c r="Q1536" s="42">
        <f t="shared" si="109"/>
        <v>4.7808627466063394</v>
      </c>
      <c r="R1536" s="42">
        <f t="shared" si="110"/>
        <v>4.7418432827078183</v>
      </c>
      <c r="S1536" s="42">
        <f t="shared" si="111"/>
        <v>4.8198822105048604</v>
      </c>
    </row>
    <row r="1537" spans="9:19">
      <c r="I1537" s="23">
        <v>43167</v>
      </c>
      <c r="J1537">
        <v>5.08</v>
      </c>
      <c r="K1537">
        <v>5.12</v>
      </c>
      <c r="L1537">
        <v>5.0599999999999996</v>
      </c>
      <c r="M1537">
        <v>5.09</v>
      </c>
      <c r="N1537" s="136">
        <v>5.09</v>
      </c>
      <c r="O1537">
        <v>1274100</v>
      </c>
      <c r="Q1537" s="42">
        <f t="shared" si="109"/>
        <v>4.7808627466063394</v>
      </c>
      <c r="R1537" s="42">
        <f t="shared" si="110"/>
        <v>4.7418432827078183</v>
      </c>
      <c r="S1537" s="42">
        <f t="shared" si="111"/>
        <v>4.8198822105048604</v>
      </c>
    </row>
    <row r="1538" spans="9:19">
      <c r="I1538" s="23">
        <v>43259</v>
      </c>
      <c r="J1538">
        <v>5.07</v>
      </c>
      <c r="K1538">
        <v>5.13</v>
      </c>
      <c r="L1538">
        <v>5.0599999999999996</v>
      </c>
      <c r="M1538">
        <v>5.0599999999999996</v>
      </c>
      <c r="N1538" s="136">
        <v>5.0599999999999996</v>
      </c>
      <c r="O1538">
        <v>2551900</v>
      </c>
      <c r="Q1538" s="42">
        <f t="shared" si="109"/>
        <v>4.7808627466063394</v>
      </c>
      <c r="R1538" s="42">
        <f t="shared" si="110"/>
        <v>4.7418432827078183</v>
      </c>
      <c r="S1538" s="42">
        <f t="shared" si="111"/>
        <v>4.8198822105048604</v>
      </c>
    </row>
    <row r="1539" spans="9:19">
      <c r="I1539" s="23">
        <v>43289</v>
      </c>
      <c r="J1539">
        <v>5.09</v>
      </c>
      <c r="K1539">
        <v>5.15</v>
      </c>
      <c r="L1539">
        <v>5.0599999999999996</v>
      </c>
      <c r="M1539">
        <v>5.13</v>
      </c>
      <c r="N1539" s="136">
        <v>5.13</v>
      </c>
      <c r="O1539">
        <v>3551000</v>
      </c>
      <c r="Q1539" s="42">
        <f t="shared" si="109"/>
        <v>4.7808627466063394</v>
      </c>
      <c r="R1539" s="42">
        <f t="shared" si="110"/>
        <v>4.7418432827078183</v>
      </c>
      <c r="S1539" s="42">
        <f t="shared" si="111"/>
        <v>4.8198822105048604</v>
      </c>
    </row>
  </sheetData>
  <mergeCells count="4">
    <mergeCell ref="AB10:AG10"/>
    <mergeCell ref="AX6:AZ6"/>
    <mergeCell ref="BA6:BB6"/>
    <mergeCell ref="U42:V42"/>
  </mergeCells>
  <conditionalFormatting sqref="M7:M1539">
    <cfRule type="cellIs" dxfId="1" priority="2" operator="lessThan">
      <formula>1</formula>
    </cfRule>
  </conditionalFormatting>
  <conditionalFormatting sqref="N1264:N1539">
    <cfRule type="cellIs" dxfId="0" priority="1" operator="lessThan">
      <formula>1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L33"/>
  <sheetViews>
    <sheetView workbookViewId="0">
      <selection activeCell="H3" sqref="H3"/>
    </sheetView>
  </sheetViews>
  <sheetFormatPr defaultRowHeight="15"/>
  <cols>
    <col min="2" max="2" width="10.28515625" bestFit="1" customWidth="1"/>
    <col min="3" max="3" width="10.7109375" bestFit="1" customWidth="1"/>
    <col min="4" max="4" width="12" bestFit="1" customWidth="1"/>
    <col min="5" max="5" width="17.28515625" bestFit="1" customWidth="1"/>
    <col min="6" max="6" width="9.28515625" bestFit="1" customWidth="1"/>
    <col min="7" max="7" width="17" bestFit="1" customWidth="1"/>
    <col min="11" max="12" width="12.7109375" customWidth="1"/>
  </cols>
  <sheetData>
    <row r="2" spans="2:12">
      <c r="B2" s="137" t="s">
        <v>444</v>
      </c>
    </row>
    <row r="3" spans="2:12">
      <c r="K3" s="469" t="s">
        <v>446</v>
      </c>
      <c r="L3" s="469"/>
    </row>
    <row r="4" spans="2:12">
      <c r="K4" s="143" t="s">
        <v>128</v>
      </c>
      <c r="L4" s="143" t="s">
        <v>136</v>
      </c>
    </row>
    <row r="5" spans="2:12">
      <c r="J5" s="195" t="s">
        <v>187</v>
      </c>
      <c r="K5" s="192">
        <f>AVERAGE('Hard Input'!$M$1243:$M$1263)</f>
        <v>5.7909523809523815</v>
      </c>
      <c r="L5" s="189">
        <f>AVERAGE('Hard Input'!$O$1243:$O$1263)</f>
        <v>9077695.2380952388</v>
      </c>
    </row>
    <row r="6" spans="2:12">
      <c r="J6" s="196" t="s">
        <v>188</v>
      </c>
      <c r="K6" s="193">
        <f>MEDIAN('Hard Input'!$M$1243:$M$1263)</f>
        <v>5.73</v>
      </c>
      <c r="L6" s="190">
        <f>MEDIAN('Hard Input'!$O$1243:$O$1263)</f>
        <v>7757600</v>
      </c>
    </row>
    <row r="7" spans="2:12">
      <c r="J7" s="196" t="s">
        <v>189</v>
      </c>
      <c r="K7" s="193">
        <f>MIN('Hard Input'!$M$1243:$M$1263)</f>
        <v>5.59</v>
      </c>
      <c r="L7" s="190">
        <f>MIN('Hard Input'!$O$1243:$O$1263)</f>
        <v>0</v>
      </c>
    </row>
    <row r="8" spans="2:12">
      <c r="J8" s="196" t="s">
        <v>190</v>
      </c>
      <c r="K8" s="193">
        <f>MAX('Hard Input'!$M$1243:$M$1263)</f>
        <v>6.2</v>
      </c>
      <c r="L8" s="190">
        <f>MAX('Hard Input'!$O$1243:$O$1263)</f>
        <v>36415100</v>
      </c>
    </row>
    <row r="9" spans="2:12">
      <c r="J9" s="197" t="s">
        <v>445</v>
      </c>
      <c r="K9" s="194" t="str">
        <f>CONCATENATE(K7, " - ", K8)</f>
        <v>5.59 - 6.2</v>
      </c>
      <c r="L9" s="191" t="str">
        <f>CONCATENATE(L7, " - ", L8)</f>
        <v>0 - 36415100</v>
      </c>
    </row>
    <row r="11" spans="2:12">
      <c r="J11" s="198" t="s">
        <v>457</v>
      </c>
      <c r="L11" s="33">
        <f>'Hard Input'!M1263/'Hard Input'!M1243 - 1</f>
        <v>-6.6777963272120267E-2</v>
      </c>
    </row>
    <row r="21" spans="2:8">
      <c r="B21" s="24" t="s">
        <v>130</v>
      </c>
      <c r="C21" s="24" t="s">
        <v>138</v>
      </c>
      <c r="D21" s="24" t="s">
        <v>139</v>
      </c>
      <c r="E21" s="24" t="s">
        <v>140</v>
      </c>
      <c r="F21" s="24" t="s">
        <v>141</v>
      </c>
      <c r="G21" s="24" t="s">
        <v>142</v>
      </c>
    </row>
    <row r="22" spans="2:8">
      <c r="B22" s="26">
        <v>42900</v>
      </c>
      <c r="C22" s="27">
        <v>5.62</v>
      </c>
      <c r="D22" s="27">
        <v>5.2</v>
      </c>
      <c r="E22" s="28" t="s">
        <v>447</v>
      </c>
      <c r="F22" s="25" t="s">
        <v>448</v>
      </c>
      <c r="G22" s="25" t="s">
        <v>449</v>
      </c>
    </row>
    <row r="23" spans="2:8">
      <c r="B23" s="26">
        <v>42885</v>
      </c>
      <c r="C23" s="27">
        <v>5.94</v>
      </c>
      <c r="D23" s="27">
        <v>5.15</v>
      </c>
      <c r="E23" s="29" t="s">
        <v>450</v>
      </c>
      <c r="F23" s="25" t="s">
        <v>448</v>
      </c>
      <c r="G23" s="25" t="s">
        <v>451</v>
      </c>
    </row>
    <row r="24" spans="2:8">
      <c r="B24" s="26">
        <v>42885</v>
      </c>
      <c r="C24" s="27">
        <v>5.94</v>
      </c>
      <c r="D24" s="27">
        <v>6</v>
      </c>
      <c r="E24" s="28" t="s">
        <v>452</v>
      </c>
      <c r="F24" s="25" t="s">
        <v>147</v>
      </c>
      <c r="G24" s="25" t="s">
        <v>150</v>
      </c>
      <c r="H24" t="s">
        <v>456</v>
      </c>
    </row>
    <row r="25" spans="2:8">
      <c r="B25" s="26">
        <v>42885</v>
      </c>
      <c r="C25" s="27">
        <v>5.94</v>
      </c>
      <c r="D25" s="27">
        <v>5.2</v>
      </c>
      <c r="E25" s="29" t="s">
        <v>453</v>
      </c>
      <c r="F25" s="25" t="s">
        <v>448</v>
      </c>
      <c r="G25" s="25" t="s">
        <v>449</v>
      </c>
    </row>
    <row r="26" spans="2:8">
      <c r="B26" s="26">
        <v>42885</v>
      </c>
      <c r="C26" s="27">
        <v>5.94</v>
      </c>
      <c r="D26" s="27">
        <v>6</v>
      </c>
      <c r="E26" s="28" t="s">
        <v>452</v>
      </c>
      <c r="F26" s="25" t="s">
        <v>147</v>
      </c>
      <c r="G26" s="25" t="s">
        <v>157</v>
      </c>
      <c r="H26" t="s">
        <v>456</v>
      </c>
    </row>
    <row r="27" spans="2:8">
      <c r="B27" s="26">
        <v>42790</v>
      </c>
      <c r="C27" s="27">
        <v>5.5</v>
      </c>
      <c r="D27" s="27">
        <v>6.1</v>
      </c>
      <c r="E27" s="29" t="s">
        <v>143</v>
      </c>
      <c r="F27" s="25" t="s">
        <v>144</v>
      </c>
      <c r="G27" s="25" t="s">
        <v>145</v>
      </c>
    </row>
    <row r="28" spans="2:8">
      <c r="B28" s="26">
        <v>42790</v>
      </c>
      <c r="C28" s="27">
        <v>5.5</v>
      </c>
      <c r="D28" s="27">
        <v>5.0999999999999996</v>
      </c>
      <c r="E28" s="28" t="s">
        <v>146</v>
      </c>
      <c r="F28" s="25" t="s">
        <v>147</v>
      </c>
      <c r="G28" s="25" t="s">
        <v>148</v>
      </c>
    </row>
    <row r="29" spans="2:8">
      <c r="B29" s="26">
        <v>42790</v>
      </c>
      <c r="C29" s="27">
        <v>5.5</v>
      </c>
      <c r="D29" s="27">
        <v>5.66</v>
      </c>
      <c r="E29" s="28" t="s">
        <v>149</v>
      </c>
      <c r="F29" s="25" t="s">
        <v>147</v>
      </c>
      <c r="G29" s="25" t="s">
        <v>150</v>
      </c>
    </row>
    <row r="30" spans="2:8">
      <c r="B30" s="26">
        <v>42790</v>
      </c>
      <c r="C30" s="27">
        <v>5.5</v>
      </c>
      <c r="D30" s="27">
        <v>5.0999999999999996</v>
      </c>
      <c r="E30" s="29" t="s">
        <v>146</v>
      </c>
      <c r="F30" s="25" t="s">
        <v>147</v>
      </c>
      <c r="G30" s="25" t="s">
        <v>151</v>
      </c>
    </row>
    <row r="31" spans="2:8">
      <c r="B31" s="26">
        <v>42761</v>
      </c>
      <c r="C31" s="27">
        <v>4.97</v>
      </c>
      <c r="D31" s="27">
        <v>5.66</v>
      </c>
      <c r="E31" s="28" t="s">
        <v>152</v>
      </c>
      <c r="F31" s="25" t="s">
        <v>144</v>
      </c>
      <c r="G31" s="25" t="s">
        <v>150</v>
      </c>
    </row>
    <row r="33" spans="2:5">
      <c r="B33" s="136" t="s">
        <v>455</v>
      </c>
      <c r="C33" s="136"/>
      <c r="D33" s="136"/>
      <c r="E33" s="14">
        <v>10.25</v>
      </c>
    </row>
  </sheetData>
  <mergeCells count="1">
    <mergeCell ref="K3:L3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H33" sqref="H33"/>
    </sheetView>
  </sheetViews>
  <sheetFormatPr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M219"/>
  <sheetViews>
    <sheetView topLeftCell="A10" workbookViewId="0">
      <selection activeCell="I32" sqref="I32"/>
    </sheetView>
  </sheetViews>
  <sheetFormatPr defaultColWidth="8.85546875" defaultRowHeight="15"/>
  <cols>
    <col min="1" max="1" width="44" style="199" customWidth="1"/>
    <col min="2" max="2" width="10.5703125" style="199" bestFit="1" customWidth="1"/>
    <col min="3" max="5" width="10.7109375" style="199" bestFit="1" customWidth="1"/>
    <col min="6" max="6" width="10.5703125" style="199" bestFit="1" customWidth="1"/>
    <col min="7" max="7" width="8.85546875" style="200"/>
    <col min="8" max="8" width="36.140625" style="199" customWidth="1"/>
    <col min="9" max="13" width="10.7109375" style="199" customWidth="1"/>
    <col min="14" max="16384" width="8.85546875" style="199"/>
  </cols>
  <sheetData>
    <row r="2" spans="1:13">
      <c r="A2" s="201" t="s">
        <v>255</v>
      </c>
      <c r="B2" s="202"/>
      <c r="C2" s="202"/>
      <c r="D2" s="202"/>
      <c r="E2" s="202"/>
      <c r="F2" s="202"/>
      <c r="I2" s="203">
        <f t="shared" ref="I2:M3" si="0">B3</f>
        <v>42460</v>
      </c>
      <c r="J2" s="203">
        <f t="shared" si="0"/>
        <v>42551</v>
      </c>
      <c r="K2" s="203">
        <f t="shared" si="0"/>
        <v>42643</v>
      </c>
      <c r="L2" s="203">
        <f t="shared" si="0"/>
        <v>42735</v>
      </c>
      <c r="M2" s="203">
        <f t="shared" si="0"/>
        <v>42825</v>
      </c>
    </row>
    <row r="3" spans="1:13" ht="25.5" thickBot="1">
      <c r="A3" s="204" t="s">
        <v>458</v>
      </c>
      <c r="B3" s="205">
        <v>42460</v>
      </c>
      <c r="C3" s="205">
        <v>42551</v>
      </c>
      <c r="D3" s="205">
        <v>42643</v>
      </c>
      <c r="E3" s="205">
        <v>42735</v>
      </c>
      <c r="F3" s="205">
        <v>42825</v>
      </c>
      <c r="H3" s="199" t="s">
        <v>258</v>
      </c>
      <c r="I3" s="206">
        <f t="shared" si="0"/>
        <v>2214</v>
      </c>
      <c r="J3" s="206">
        <f t="shared" si="0"/>
        <v>2235</v>
      </c>
      <c r="K3" s="206">
        <f t="shared" si="0"/>
        <v>2200</v>
      </c>
      <c r="L3" s="206">
        <f t="shared" si="0"/>
        <v>2283</v>
      </c>
      <c r="M3" s="206">
        <f t="shared" si="0"/>
        <v>2224</v>
      </c>
    </row>
    <row r="4" spans="1:13" ht="15.75" thickBot="1">
      <c r="A4" s="207" t="s">
        <v>459</v>
      </c>
      <c r="B4" s="208">
        <v>2214</v>
      </c>
      <c r="C4" s="208">
        <v>2235</v>
      </c>
      <c r="D4" s="208">
        <v>2200</v>
      </c>
      <c r="E4" s="208">
        <v>2283</v>
      </c>
      <c r="F4" s="208">
        <v>2224</v>
      </c>
      <c r="H4" s="199" t="s">
        <v>559</v>
      </c>
      <c r="I4" s="199">
        <f>B22</f>
        <v>82</v>
      </c>
      <c r="J4" s="199">
        <f>C22</f>
        <v>42</v>
      </c>
      <c r="K4" s="199">
        <f>D22</f>
        <v>100</v>
      </c>
      <c r="L4" s="199">
        <f>E22</f>
        <v>1361</v>
      </c>
      <c r="M4" s="199">
        <f>F22</f>
        <v>60</v>
      </c>
    </row>
    <row r="5" spans="1:13">
      <c r="A5" s="480" t="s">
        <v>460</v>
      </c>
      <c r="B5" s="482" t="s">
        <v>461</v>
      </c>
      <c r="C5" s="484">
        <v>9.1000000000000004E-3</v>
      </c>
      <c r="D5" s="490">
        <v>-1.5599999999999999E-2</v>
      </c>
      <c r="E5" s="484">
        <v>3.78E-2</v>
      </c>
      <c r="F5" s="490">
        <v>-2.5899999999999999E-2</v>
      </c>
      <c r="H5" s="199" t="s">
        <v>560</v>
      </c>
      <c r="I5" s="199">
        <f>B27</f>
        <v>262</v>
      </c>
      <c r="J5" s="199">
        <f>C27</f>
        <v>512</v>
      </c>
      <c r="K5" s="199">
        <f>D27</f>
        <v>520</v>
      </c>
      <c r="L5" s="199">
        <f>E27</f>
        <v>1797</v>
      </c>
      <c r="M5" s="199">
        <f>F27</f>
        <v>344</v>
      </c>
    </row>
    <row r="6" spans="1:13" ht="15.75" thickBot="1">
      <c r="A6" s="481"/>
      <c r="B6" s="483"/>
      <c r="C6" s="485"/>
      <c r="D6" s="491"/>
      <c r="E6" s="485"/>
      <c r="F6" s="491"/>
      <c r="H6" s="199" t="s">
        <v>210</v>
      </c>
      <c r="I6" s="199">
        <f>B36</f>
        <v>162</v>
      </c>
      <c r="J6" s="199">
        <f>C36</f>
        <v>476</v>
      </c>
      <c r="K6" s="199">
        <f>D36</f>
        <v>556</v>
      </c>
      <c r="L6" s="199">
        <f>E36</f>
        <v>1686</v>
      </c>
      <c r="M6" s="199">
        <f>F36</f>
        <v>324</v>
      </c>
    </row>
    <row r="7" spans="1:13" ht="15.75" thickBot="1">
      <c r="A7" s="207" t="s">
        <v>462</v>
      </c>
      <c r="B7" s="208">
        <v>1615</v>
      </c>
      <c r="C7" s="208">
        <v>1554</v>
      </c>
      <c r="D7" s="208">
        <v>1590</v>
      </c>
      <c r="E7" s="208">
        <v>1690</v>
      </c>
      <c r="F7" s="208">
        <v>1684</v>
      </c>
    </row>
    <row r="8" spans="1:13" ht="15.75" thickBot="1">
      <c r="A8" s="209" t="s">
        <v>463</v>
      </c>
      <c r="B8" s="208">
        <v>1427</v>
      </c>
      <c r="C8" s="208">
        <v>1376</v>
      </c>
      <c r="D8" s="208">
        <v>1394</v>
      </c>
      <c r="E8" s="208">
        <v>1451</v>
      </c>
      <c r="F8" s="208">
        <v>1436</v>
      </c>
      <c r="H8" s="199" t="s">
        <v>561</v>
      </c>
    </row>
    <row r="9" spans="1:13" ht="15.75" thickBot="1">
      <c r="A9" s="209" t="s">
        <v>464</v>
      </c>
      <c r="B9" s="210">
        <v>188</v>
      </c>
      <c r="C9" s="210">
        <v>178</v>
      </c>
      <c r="D9" s="210">
        <v>196</v>
      </c>
      <c r="E9" s="210">
        <v>239</v>
      </c>
      <c r="F9" s="210">
        <v>248</v>
      </c>
      <c r="H9" s="199" t="s">
        <v>556</v>
      </c>
      <c r="I9" s="199">
        <f>I5-I4</f>
        <v>180</v>
      </c>
      <c r="J9" s="199">
        <f t="shared" ref="J9:M9" si="1">J5-J4</f>
        <v>470</v>
      </c>
      <c r="K9" s="199">
        <f t="shared" si="1"/>
        <v>420</v>
      </c>
      <c r="L9" s="199">
        <f t="shared" si="1"/>
        <v>436</v>
      </c>
      <c r="M9" s="199">
        <f t="shared" si="1"/>
        <v>284</v>
      </c>
    </row>
    <row r="10" spans="1:13">
      <c r="A10" s="480" t="s">
        <v>465</v>
      </c>
      <c r="B10" s="482" t="s">
        <v>461</v>
      </c>
      <c r="C10" s="490">
        <v>-3.7900000000000003E-2</v>
      </c>
      <c r="D10" s="484">
        <v>2.35E-2</v>
      </c>
      <c r="E10" s="484">
        <v>6.25E-2</v>
      </c>
      <c r="F10" s="490">
        <v>-3.3E-3</v>
      </c>
      <c r="H10" s="199" t="s">
        <v>557</v>
      </c>
      <c r="I10" s="199">
        <f>I6-I4</f>
        <v>80</v>
      </c>
      <c r="J10" s="199">
        <f t="shared" ref="J10:M10" si="2">J6-J4</f>
        <v>434</v>
      </c>
      <c r="K10" s="199">
        <f t="shared" si="2"/>
        <v>456</v>
      </c>
      <c r="L10" s="199">
        <f t="shared" si="2"/>
        <v>325</v>
      </c>
      <c r="M10" s="199">
        <f t="shared" si="2"/>
        <v>264</v>
      </c>
    </row>
    <row r="11" spans="1:13" ht="15.75" thickBot="1">
      <c r="A11" s="481"/>
      <c r="B11" s="483"/>
      <c r="C11" s="491"/>
      <c r="D11" s="485"/>
      <c r="E11" s="485"/>
      <c r="F11" s="491"/>
    </row>
    <row r="12" spans="1:13" ht="15.75" thickBot="1">
      <c r="A12" s="207" t="s">
        <v>466</v>
      </c>
      <c r="B12" s="210">
        <v>599</v>
      </c>
      <c r="C12" s="210">
        <v>681</v>
      </c>
      <c r="D12" s="210">
        <v>609</v>
      </c>
      <c r="E12" s="210">
        <v>593</v>
      </c>
      <c r="F12" s="210">
        <v>540</v>
      </c>
    </row>
    <row r="13" spans="1:13">
      <c r="A13" s="480" t="s">
        <v>467</v>
      </c>
      <c r="B13" s="482" t="s">
        <v>461</v>
      </c>
      <c r="C13" s="484">
        <v>0.13589999999999999</v>
      </c>
      <c r="D13" s="490">
        <v>-0.1048</v>
      </c>
      <c r="E13" s="490">
        <v>-2.6499999999999999E-2</v>
      </c>
      <c r="F13" s="490">
        <v>-9.0200000000000002E-2</v>
      </c>
      <c r="H13" s="211"/>
      <c r="I13" s="212"/>
      <c r="J13" s="212"/>
      <c r="K13" s="212"/>
      <c r="L13" s="496" t="s">
        <v>558</v>
      </c>
      <c r="M13" s="496"/>
    </row>
    <row r="14" spans="1:13" ht="15.75" thickBot="1">
      <c r="A14" s="481"/>
      <c r="B14" s="483"/>
      <c r="C14" s="485"/>
      <c r="D14" s="491"/>
      <c r="E14" s="491"/>
      <c r="F14" s="491"/>
      <c r="H14" s="213"/>
      <c r="I14" s="214" t="s">
        <v>551</v>
      </c>
      <c r="J14" s="214" t="s">
        <v>552</v>
      </c>
      <c r="K14" s="214" t="s">
        <v>553</v>
      </c>
      <c r="L14" s="215" t="s">
        <v>552</v>
      </c>
      <c r="M14" s="215" t="s">
        <v>553</v>
      </c>
    </row>
    <row r="15" spans="1:13" ht="15.75" thickBot="1">
      <c r="A15" s="209" t="s">
        <v>468</v>
      </c>
      <c r="B15" s="210" t="s">
        <v>461</v>
      </c>
      <c r="C15" s="210" t="s">
        <v>461</v>
      </c>
      <c r="D15" s="210" t="s">
        <v>461</v>
      </c>
      <c r="E15" s="210" t="s">
        <v>461</v>
      </c>
      <c r="F15" s="216">
        <v>0.27800000000000002</v>
      </c>
      <c r="H15" s="217" t="s">
        <v>554</v>
      </c>
      <c r="I15" s="218"/>
      <c r="J15" s="218"/>
      <c r="K15" s="219"/>
      <c r="L15" s="218"/>
      <c r="M15" s="219"/>
    </row>
    <row r="16" spans="1:13" ht="15.75" thickBot="1">
      <c r="A16" s="207" t="s">
        <v>469</v>
      </c>
      <c r="B16" s="210">
        <v>411</v>
      </c>
      <c r="C16" s="210">
        <v>248</v>
      </c>
      <c r="D16" s="210">
        <v>277</v>
      </c>
      <c r="E16" s="210">
        <v>192</v>
      </c>
      <c r="F16" s="210">
        <v>306</v>
      </c>
      <c r="H16" s="220" t="s">
        <v>555</v>
      </c>
      <c r="I16" s="221">
        <f>F50/F4</f>
        <v>0.21672661870503598</v>
      </c>
      <c r="J16" s="221">
        <f>B50/B4</f>
        <v>0.17028003613369466</v>
      </c>
      <c r="K16" s="222">
        <f>E50/E4</f>
        <v>0.28033289531318439</v>
      </c>
      <c r="L16" s="223">
        <f>I16-J16</f>
        <v>4.6446582571341322E-2</v>
      </c>
      <c r="M16" s="224">
        <f>I16-K16</f>
        <v>-6.360627660814841E-2</v>
      </c>
    </row>
    <row r="17" spans="1:13" ht="15.75" thickBot="1">
      <c r="A17" s="209" t="s">
        <v>470</v>
      </c>
      <c r="B17" s="210">
        <v>411</v>
      </c>
      <c r="C17" s="210">
        <v>248</v>
      </c>
      <c r="D17" s="210">
        <v>277</v>
      </c>
      <c r="E17" s="210">
        <v>192</v>
      </c>
      <c r="F17" s="210">
        <v>306</v>
      </c>
      <c r="H17" s="225" t="s">
        <v>565</v>
      </c>
      <c r="I17" s="221">
        <f>M5/M3</f>
        <v>0.15467625899280577</v>
      </c>
      <c r="J17" s="221">
        <f>I5/I3</f>
        <v>0.11833785004516711</v>
      </c>
      <c r="K17" s="222">
        <f>L5/L3</f>
        <v>0.78712220762155061</v>
      </c>
      <c r="L17" s="223">
        <f t="shared" ref="L17:L18" si="3">I17-J17</f>
        <v>3.6338408947638651E-2</v>
      </c>
      <c r="M17" s="224">
        <f t="shared" ref="M17:M18" si="4">I17-K17</f>
        <v>-0.63244594862874481</v>
      </c>
    </row>
    <row r="18" spans="1:13">
      <c r="A18" s="480" t="s">
        <v>471</v>
      </c>
      <c r="B18" s="482" t="s">
        <v>461</v>
      </c>
      <c r="C18" s="490">
        <v>-0.39550000000000002</v>
      </c>
      <c r="D18" s="484">
        <v>0.1168</v>
      </c>
      <c r="E18" s="490">
        <v>-0.3095</v>
      </c>
      <c r="F18" s="484">
        <v>0.59730000000000005</v>
      </c>
      <c r="H18" s="225" t="s">
        <v>562</v>
      </c>
      <c r="I18" s="221">
        <f>M6/M3</f>
        <v>0.14568345323741008</v>
      </c>
      <c r="J18" s="221">
        <f>I6/I3</f>
        <v>7.3170731707317069E-2</v>
      </c>
      <c r="K18" s="222">
        <f>L6/L3</f>
        <v>0.73850197109067017</v>
      </c>
      <c r="L18" s="223">
        <f t="shared" si="3"/>
        <v>7.2512721530093013E-2</v>
      </c>
      <c r="M18" s="224">
        <f t="shared" si="4"/>
        <v>-0.59281851785326012</v>
      </c>
    </row>
    <row r="19" spans="1:13" ht="15.75" thickBot="1">
      <c r="A19" s="481"/>
      <c r="B19" s="483"/>
      <c r="C19" s="491"/>
      <c r="D19" s="485"/>
      <c r="E19" s="491"/>
      <c r="F19" s="485"/>
      <c r="H19" s="225" t="s">
        <v>566</v>
      </c>
      <c r="I19" s="226"/>
      <c r="J19" s="226"/>
      <c r="K19" s="227"/>
      <c r="L19" s="226"/>
      <c r="M19" s="227"/>
    </row>
    <row r="20" spans="1:13">
      <c r="A20" s="486" t="s">
        <v>472</v>
      </c>
      <c r="B20" s="482">
        <v>2</v>
      </c>
      <c r="C20" s="482">
        <v>2</v>
      </c>
      <c r="D20" s="482">
        <v>-43</v>
      </c>
      <c r="E20" s="482">
        <v>21</v>
      </c>
      <c r="F20" s="482">
        <v>1</v>
      </c>
      <c r="H20" s="225" t="s">
        <v>563</v>
      </c>
      <c r="I20" s="221">
        <f>M9/M3</f>
        <v>0.12769784172661872</v>
      </c>
      <c r="J20" s="221">
        <f>I9/I3</f>
        <v>8.1300813008130079E-2</v>
      </c>
      <c r="K20" s="222">
        <f>L9/L3</f>
        <v>0.19097678493210687</v>
      </c>
      <c r="L20" s="223">
        <f>I20-J20</f>
        <v>4.6397028718488637E-2</v>
      </c>
      <c r="M20" s="224">
        <f>I20-K20</f>
        <v>-6.3278943205488158E-2</v>
      </c>
    </row>
    <row r="21" spans="1:13" ht="15.75" thickBot="1">
      <c r="A21" s="487"/>
      <c r="B21" s="483"/>
      <c r="C21" s="483"/>
      <c r="D21" s="483"/>
      <c r="E21" s="483"/>
      <c r="F21" s="483"/>
      <c r="H21" s="228" t="s">
        <v>564</v>
      </c>
      <c r="I21" s="221">
        <f>M10/M3</f>
        <v>0.11870503597122302</v>
      </c>
      <c r="J21" s="221">
        <f>I10/I3</f>
        <v>3.6133694670280034E-2</v>
      </c>
      <c r="K21" s="222">
        <f>L10/L3</f>
        <v>0.14235654840122647</v>
      </c>
      <c r="L21" s="223">
        <f t="shared" ref="L21" si="5">I21-J21</f>
        <v>8.2571341300942985E-2</v>
      </c>
      <c r="M21" s="224">
        <f t="shared" ref="M21" si="6">I21-K21</f>
        <v>-2.3651512430003449E-2</v>
      </c>
    </row>
    <row r="22" spans="1:13" ht="15.75" thickBot="1">
      <c r="A22" s="207" t="s">
        <v>473</v>
      </c>
      <c r="B22" s="210">
        <v>82</v>
      </c>
      <c r="C22" s="210">
        <v>42</v>
      </c>
      <c r="D22" s="210">
        <v>100</v>
      </c>
      <c r="E22" s="208">
        <v>1361</v>
      </c>
      <c r="F22" s="210">
        <v>60</v>
      </c>
      <c r="H22" s="229" t="s">
        <v>216</v>
      </c>
      <c r="I22" s="230"/>
      <c r="J22" s="231"/>
      <c r="K22" s="232"/>
      <c r="L22" s="233"/>
      <c r="M22" s="234"/>
    </row>
    <row r="23" spans="1:13" ht="15.75" thickBot="1">
      <c r="A23" s="207" t="s">
        <v>206</v>
      </c>
      <c r="B23" s="210">
        <v>25</v>
      </c>
      <c r="C23" s="210">
        <v>28</v>
      </c>
      <c r="D23" s="210">
        <v>21</v>
      </c>
      <c r="E23" s="210">
        <v>17</v>
      </c>
      <c r="F23" s="210">
        <v>19</v>
      </c>
      <c r="H23" s="225" t="s">
        <v>609</v>
      </c>
      <c r="I23" s="221"/>
      <c r="J23" s="221">
        <f>M3/I3 - 1</f>
        <v>4.5167118337849921E-3</v>
      </c>
      <c r="K23" s="222">
        <f>M3/L3 - 1</f>
        <v>-2.5843188786684235E-2</v>
      </c>
      <c r="L23" s="223"/>
      <c r="M23" s="224"/>
    </row>
    <row r="24" spans="1:13">
      <c r="A24" s="480" t="s">
        <v>474</v>
      </c>
      <c r="B24" s="482" t="s">
        <v>461</v>
      </c>
      <c r="C24" s="484">
        <v>8.5099999999999995E-2</v>
      </c>
      <c r="D24" s="490">
        <v>-0.2414</v>
      </c>
      <c r="E24" s="490">
        <v>-0.1711</v>
      </c>
      <c r="F24" s="484">
        <v>9.8299999999999998E-2</v>
      </c>
      <c r="H24" s="225" t="s">
        <v>555</v>
      </c>
      <c r="I24" s="221"/>
      <c r="J24" s="221">
        <f>F50/B50 - 1</f>
        <v>0.27851458885941649</v>
      </c>
      <c r="K24" s="222">
        <f>F50/E50 - 1</f>
        <v>-0.24687499999999996</v>
      </c>
      <c r="L24" s="223"/>
      <c r="M24" s="224"/>
    </row>
    <row r="25" spans="1:13" ht="15.75" thickBot="1">
      <c r="A25" s="481"/>
      <c r="B25" s="483"/>
      <c r="C25" s="485"/>
      <c r="D25" s="491"/>
      <c r="E25" s="491"/>
      <c r="F25" s="485"/>
      <c r="H25" s="228" t="s">
        <v>557</v>
      </c>
      <c r="I25" s="221"/>
      <c r="J25" s="221">
        <f>M10/I10 - 1</f>
        <v>2.2999999999999998</v>
      </c>
      <c r="K25" s="222">
        <f>M10/L10 - 1</f>
        <v>-0.18769230769230771</v>
      </c>
      <c r="L25" s="223"/>
      <c r="M25" s="224"/>
    </row>
    <row r="26" spans="1:13" ht="15.75" thickBot="1">
      <c r="A26" s="209" t="s">
        <v>475</v>
      </c>
      <c r="B26" s="210">
        <v>42</v>
      </c>
      <c r="C26" s="210">
        <v>49</v>
      </c>
      <c r="D26" s="210">
        <v>47</v>
      </c>
      <c r="E26" s="210">
        <v>46</v>
      </c>
      <c r="F26" s="210">
        <v>47</v>
      </c>
      <c r="H26" s="235" t="s">
        <v>568</v>
      </c>
      <c r="I26" s="236"/>
      <c r="J26" s="218"/>
      <c r="K26" s="219"/>
      <c r="L26" s="233"/>
      <c r="M26" s="234"/>
    </row>
    <row r="27" spans="1:13" ht="15.75" thickBot="1">
      <c r="A27" s="207" t="s">
        <v>476</v>
      </c>
      <c r="B27" s="210">
        <v>262</v>
      </c>
      <c r="C27" s="210">
        <v>512</v>
      </c>
      <c r="D27" s="210">
        <v>520</v>
      </c>
      <c r="E27" s="208">
        <v>1797</v>
      </c>
      <c r="F27" s="210">
        <v>344</v>
      </c>
      <c r="H27" s="237" t="s">
        <v>242</v>
      </c>
      <c r="I27" s="238">
        <f>B146/1000</f>
        <v>265.625</v>
      </c>
      <c r="J27" s="239">
        <f>F146/1000</f>
        <v>260.88499999999999</v>
      </c>
      <c r="K27" s="240">
        <f>C146/1000</f>
        <v>1003.808</v>
      </c>
      <c r="L27" s="241">
        <f>I27-J27</f>
        <v>4.7400000000000091</v>
      </c>
      <c r="M27" s="242">
        <f>I27-K27</f>
        <v>-738.18299999999999</v>
      </c>
    </row>
    <row r="28" spans="1:13">
      <c r="A28" s="480" t="s">
        <v>477</v>
      </c>
      <c r="B28" s="482" t="s">
        <v>461</v>
      </c>
      <c r="C28" s="484">
        <v>0.95350000000000001</v>
      </c>
      <c r="D28" s="484">
        <v>1.4800000000000001E-2</v>
      </c>
      <c r="E28" s="484">
        <v>2.4575999999999998</v>
      </c>
      <c r="F28" s="490">
        <v>-0.80840000000000001</v>
      </c>
      <c r="H28" s="237" t="s">
        <v>206</v>
      </c>
      <c r="I28" s="243">
        <f>F23</f>
        <v>19</v>
      </c>
      <c r="J28" s="226">
        <f>B23</f>
        <v>25</v>
      </c>
      <c r="K28" s="227">
        <f>E23</f>
        <v>17</v>
      </c>
      <c r="L28" s="241">
        <f t="shared" ref="L28" si="7">I28-J28</f>
        <v>-6</v>
      </c>
      <c r="M28" s="242">
        <f t="shared" ref="M28" si="8">I28-K28</f>
        <v>2</v>
      </c>
    </row>
    <row r="29" spans="1:13" ht="15.75" thickBot="1">
      <c r="A29" s="481"/>
      <c r="B29" s="483"/>
      <c r="C29" s="485"/>
      <c r="D29" s="485"/>
      <c r="E29" s="485"/>
      <c r="F29" s="491"/>
      <c r="H29" s="237" t="s">
        <v>323</v>
      </c>
      <c r="I29" s="238">
        <f>B90</f>
        <v>1319</v>
      </c>
      <c r="J29" s="239">
        <f>F90</f>
        <v>1029</v>
      </c>
      <c r="K29" s="240">
        <f>C90</f>
        <v>1103</v>
      </c>
      <c r="L29" s="241">
        <f t="shared" ref="L29" si="9">I29-J29</f>
        <v>290</v>
      </c>
      <c r="M29" s="242">
        <f t="shared" ref="M29" si="10">I29-K29</f>
        <v>216</v>
      </c>
    </row>
    <row r="30" spans="1:13" ht="15.75" thickBot="1">
      <c r="A30" s="209" t="s">
        <v>478</v>
      </c>
      <c r="B30" s="210" t="s">
        <v>461</v>
      </c>
      <c r="C30" s="210" t="s">
        <v>461</v>
      </c>
      <c r="D30" s="210" t="s">
        <v>461</v>
      </c>
      <c r="E30" s="210" t="s">
        <v>461</v>
      </c>
      <c r="F30" s="216">
        <v>0.34599999999999997</v>
      </c>
      <c r="H30" s="237" t="s">
        <v>571</v>
      </c>
      <c r="I30" s="238">
        <f>I29/4</f>
        <v>329.75</v>
      </c>
      <c r="J30" s="239">
        <f t="shared" ref="J30:K30" si="11">J29/4</f>
        <v>257.25</v>
      </c>
      <c r="K30" s="240">
        <f t="shared" si="11"/>
        <v>275.75</v>
      </c>
      <c r="L30" s="241"/>
      <c r="M30" s="242"/>
    </row>
    <row r="31" spans="1:13">
      <c r="A31" s="486" t="s">
        <v>479</v>
      </c>
      <c r="B31" s="482">
        <v>118</v>
      </c>
      <c r="C31" s="482">
        <v>47</v>
      </c>
      <c r="D31" s="482">
        <v>-13</v>
      </c>
      <c r="E31" s="482">
        <v>138</v>
      </c>
      <c r="F31" s="482">
        <v>49</v>
      </c>
      <c r="H31" s="243"/>
      <c r="I31" s="243"/>
      <c r="J31" s="226"/>
      <c r="K31" s="227"/>
      <c r="L31" s="226"/>
      <c r="M31" s="227"/>
    </row>
    <row r="32" spans="1:13" ht="15.75" thickBot="1">
      <c r="A32" s="487"/>
      <c r="B32" s="483"/>
      <c r="C32" s="483"/>
      <c r="D32" s="483"/>
      <c r="E32" s="483"/>
      <c r="F32" s="483"/>
      <c r="H32" s="244" t="s">
        <v>569</v>
      </c>
      <c r="I32" s="245">
        <f>(I28+I30)/I27</f>
        <v>1.3129411764705883</v>
      </c>
      <c r="J32" s="246">
        <f>(J28+J30)/J27</f>
        <v>1.0818943212526593</v>
      </c>
      <c r="K32" s="247">
        <f>(K28+K30)/K27</f>
        <v>0.29163943702381334</v>
      </c>
      <c r="L32" s="223">
        <f t="shared" ref="L32" si="12">I32-J32</f>
        <v>0.231046855217929</v>
      </c>
      <c r="M32" s="224">
        <f t="shared" ref="M32" si="13">I32-K32</f>
        <v>1.0213017394467749</v>
      </c>
    </row>
    <row r="33" spans="1:13" ht="15.75" thickBot="1">
      <c r="A33" s="207" t="s">
        <v>480</v>
      </c>
      <c r="B33" s="210">
        <v>144</v>
      </c>
      <c r="C33" s="210">
        <v>465</v>
      </c>
      <c r="D33" s="210">
        <v>532</v>
      </c>
      <c r="E33" s="208">
        <v>1659</v>
      </c>
      <c r="F33" s="210">
        <v>295</v>
      </c>
      <c r="H33" s="248" t="s">
        <v>208</v>
      </c>
      <c r="I33" s="249">
        <f>F50-F9</f>
        <v>234</v>
      </c>
      <c r="J33" s="218">
        <f>B50-B9</f>
        <v>189</v>
      </c>
      <c r="K33" s="219">
        <f>E50-E9</f>
        <v>401</v>
      </c>
      <c r="L33" s="250">
        <f t="shared" ref="L33:L34" si="14">I33-J33</f>
        <v>45</v>
      </c>
      <c r="M33" s="251">
        <f t="shared" ref="M33:M34" si="15">I33-K33</f>
        <v>-167</v>
      </c>
    </row>
    <row r="34" spans="1:13">
      <c r="A34" s="486" t="s">
        <v>481</v>
      </c>
      <c r="B34" s="482">
        <v>-17</v>
      </c>
      <c r="C34" s="482">
        <v>-11</v>
      </c>
      <c r="D34" s="482">
        <v>-24</v>
      </c>
      <c r="E34" s="482">
        <v>-27</v>
      </c>
      <c r="F34" s="482">
        <v>-29</v>
      </c>
      <c r="H34" s="252" t="s">
        <v>206</v>
      </c>
      <c r="I34" s="243">
        <f>F23</f>
        <v>19</v>
      </c>
      <c r="J34" s="226">
        <f>B23</f>
        <v>25</v>
      </c>
      <c r="K34" s="227">
        <f>E23</f>
        <v>17</v>
      </c>
      <c r="L34" s="241">
        <f t="shared" si="14"/>
        <v>-6</v>
      </c>
      <c r="M34" s="242">
        <f t="shared" si="15"/>
        <v>2</v>
      </c>
    </row>
    <row r="35" spans="1:13" ht="15.75" thickBot="1">
      <c r="A35" s="487"/>
      <c r="B35" s="483"/>
      <c r="C35" s="483"/>
      <c r="D35" s="483"/>
      <c r="E35" s="483"/>
      <c r="F35" s="483"/>
      <c r="H35" s="220"/>
      <c r="I35" s="243"/>
      <c r="J35" s="226"/>
      <c r="K35" s="227"/>
      <c r="L35" s="226"/>
      <c r="M35" s="227"/>
    </row>
    <row r="36" spans="1:13" ht="15.75" thickBot="1">
      <c r="A36" s="207" t="s">
        <v>210</v>
      </c>
      <c r="B36" s="210">
        <v>162</v>
      </c>
      <c r="C36" s="210">
        <v>476</v>
      </c>
      <c r="D36" s="210">
        <v>556</v>
      </c>
      <c r="E36" s="208">
        <v>1686</v>
      </c>
      <c r="F36" s="210">
        <v>324</v>
      </c>
      <c r="H36" s="253" t="s">
        <v>570</v>
      </c>
      <c r="I36" s="245">
        <f>I34/I33</f>
        <v>8.11965811965812E-2</v>
      </c>
      <c r="J36" s="246">
        <f t="shared" ref="J36:K36" si="16">J34/J33</f>
        <v>0.13227513227513227</v>
      </c>
      <c r="K36" s="247">
        <f t="shared" si="16"/>
        <v>4.2394014962593519E-2</v>
      </c>
      <c r="L36" s="254">
        <f t="shared" ref="L36" si="17">I36-J36</f>
        <v>-5.1078551078551068E-2</v>
      </c>
      <c r="M36" s="255">
        <f t="shared" ref="M36" si="18">I36-K36</f>
        <v>3.880256623398768E-2</v>
      </c>
    </row>
    <row r="37" spans="1:13">
      <c r="A37" s="480" t="s">
        <v>482</v>
      </c>
      <c r="B37" s="482" t="s">
        <v>461</v>
      </c>
      <c r="C37" s="484">
        <v>1.9489000000000001</v>
      </c>
      <c r="D37" s="484">
        <v>0.16639999999999999</v>
      </c>
      <c r="E37" s="484">
        <v>2.0344000000000002</v>
      </c>
      <c r="F37" s="490">
        <v>-0.80820000000000003</v>
      </c>
    </row>
    <row r="38" spans="1:13" ht="15.75" thickBot="1">
      <c r="A38" s="481"/>
      <c r="B38" s="483"/>
      <c r="C38" s="485"/>
      <c r="D38" s="485"/>
      <c r="E38" s="485"/>
      <c r="F38" s="491"/>
    </row>
    <row r="39" spans="1:13" ht="15.75" thickBot="1">
      <c r="A39" s="209" t="s">
        <v>483</v>
      </c>
      <c r="B39" s="210" t="s">
        <v>461</v>
      </c>
      <c r="C39" s="210" t="s">
        <v>461</v>
      </c>
      <c r="D39" s="210" t="s">
        <v>461</v>
      </c>
      <c r="E39" s="210" t="s">
        <v>461</v>
      </c>
      <c r="F39" s="216">
        <v>0.32250000000000001</v>
      </c>
    </row>
    <row r="40" spans="1:13" ht="15.75" thickBot="1">
      <c r="A40" s="207" t="s">
        <v>484</v>
      </c>
      <c r="B40" s="210">
        <v>162</v>
      </c>
      <c r="C40" s="210">
        <v>476</v>
      </c>
      <c r="D40" s="210">
        <v>556</v>
      </c>
      <c r="E40" s="208">
        <v>1686</v>
      </c>
      <c r="F40" s="210">
        <v>324</v>
      </c>
    </row>
    <row r="41" spans="1:13" ht="15.75" thickBot="1">
      <c r="A41" s="207" t="s">
        <v>485</v>
      </c>
      <c r="B41" s="210">
        <v>162</v>
      </c>
      <c r="C41" s="210">
        <v>476</v>
      </c>
      <c r="D41" s="210">
        <v>556</v>
      </c>
      <c r="E41" s="208">
        <v>1686</v>
      </c>
      <c r="F41" s="210">
        <v>324</v>
      </c>
    </row>
    <row r="42" spans="1:13" ht="15.75" thickBot="1">
      <c r="A42" s="207" t="s">
        <v>486</v>
      </c>
      <c r="B42" s="210">
        <v>0.03</v>
      </c>
      <c r="C42" s="210">
        <v>0.08</v>
      </c>
      <c r="D42" s="210">
        <v>0.1</v>
      </c>
      <c r="E42" s="210">
        <v>0.3</v>
      </c>
      <c r="F42" s="210">
        <v>0.06</v>
      </c>
    </row>
    <row r="43" spans="1:13">
      <c r="A43" s="480" t="s">
        <v>487</v>
      </c>
      <c r="B43" s="482" t="s">
        <v>461</v>
      </c>
      <c r="C43" s="484">
        <v>1.9440999999999999</v>
      </c>
      <c r="D43" s="484">
        <v>0.1663</v>
      </c>
      <c r="E43" s="484">
        <v>2.0356000000000001</v>
      </c>
      <c r="F43" s="490">
        <v>-0.80810000000000004</v>
      </c>
    </row>
    <row r="44" spans="1:13" ht="15.75" thickBot="1">
      <c r="A44" s="481"/>
      <c r="B44" s="483"/>
      <c r="C44" s="485"/>
      <c r="D44" s="485"/>
      <c r="E44" s="485"/>
      <c r="F44" s="491"/>
    </row>
    <row r="45" spans="1:13" ht="15.75" thickBot="1">
      <c r="A45" s="207" t="s">
        <v>488</v>
      </c>
      <c r="B45" s="208">
        <v>5656</v>
      </c>
      <c r="C45" s="208">
        <v>5658</v>
      </c>
      <c r="D45" s="208">
        <v>5658</v>
      </c>
      <c r="E45" s="208">
        <v>5657</v>
      </c>
      <c r="F45" s="208">
        <v>5658</v>
      </c>
    </row>
    <row r="46" spans="1:13" ht="15.75" thickBot="1">
      <c r="A46" s="207" t="s">
        <v>489</v>
      </c>
      <c r="B46" s="210">
        <v>0.03</v>
      </c>
      <c r="C46" s="210">
        <v>0.08</v>
      </c>
      <c r="D46" s="210">
        <v>0.1</v>
      </c>
      <c r="E46" s="210">
        <v>0.3</v>
      </c>
      <c r="F46" s="210">
        <v>0.06</v>
      </c>
    </row>
    <row r="47" spans="1:13">
      <c r="A47" s="480" t="s">
        <v>490</v>
      </c>
      <c r="B47" s="482" t="s">
        <v>461</v>
      </c>
      <c r="C47" s="484">
        <v>1.9478</v>
      </c>
      <c r="D47" s="484">
        <v>0.16650000000000001</v>
      </c>
      <c r="E47" s="484">
        <v>2.0297000000000001</v>
      </c>
      <c r="F47" s="490">
        <v>-0.80800000000000005</v>
      </c>
    </row>
    <row r="48" spans="1:13" ht="15.75" thickBot="1">
      <c r="A48" s="481"/>
      <c r="B48" s="483"/>
      <c r="C48" s="485"/>
      <c r="D48" s="485"/>
      <c r="E48" s="485"/>
      <c r="F48" s="491"/>
    </row>
    <row r="49" spans="1:11" ht="15.75" thickBot="1">
      <c r="A49" s="207" t="s">
        <v>491</v>
      </c>
      <c r="B49" s="208">
        <v>5661</v>
      </c>
      <c r="C49" s="208">
        <v>5664</v>
      </c>
      <c r="D49" s="208">
        <v>5663</v>
      </c>
      <c r="E49" s="208">
        <v>5672</v>
      </c>
      <c r="F49" s="208">
        <v>5667</v>
      </c>
    </row>
    <row r="50" spans="1:11" ht="15.75" thickBot="1">
      <c r="A50" s="207" t="s">
        <v>203</v>
      </c>
      <c r="B50" s="210">
        <v>377</v>
      </c>
      <c r="C50" s="210">
        <v>610</v>
      </c>
      <c r="D50" s="210">
        <v>528</v>
      </c>
      <c r="E50" s="210">
        <v>640</v>
      </c>
      <c r="F50" s="210">
        <v>482</v>
      </c>
    </row>
    <row r="51" spans="1:11">
      <c r="A51" s="480" t="s">
        <v>492</v>
      </c>
      <c r="B51" s="482" t="s">
        <v>461</v>
      </c>
      <c r="C51" s="484">
        <v>0.61980000000000002</v>
      </c>
      <c r="D51" s="490">
        <v>-0.13389999999999999</v>
      </c>
      <c r="E51" s="484">
        <v>0.21210000000000001</v>
      </c>
      <c r="F51" s="490">
        <v>-0.24709999999999999</v>
      </c>
    </row>
    <row r="52" spans="1:11" ht="15.75" thickBot="1">
      <c r="A52" s="481"/>
      <c r="B52" s="483"/>
      <c r="C52" s="485"/>
      <c r="D52" s="491"/>
      <c r="E52" s="485"/>
      <c r="F52" s="491"/>
    </row>
    <row r="53" spans="1:11" ht="15.75" thickBot="1">
      <c r="A53" s="209" t="s">
        <v>392</v>
      </c>
      <c r="B53" s="210" t="s">
        <v>461</v>
      </c>
      <c r="C53" s="210" t="s">
        <v>461</v>
      </c>
      <c r="D53" s="210" t="s">
        <v>461</v>
      </c>
      <c r="E53" s="210" t="s">
        <v>461</v>
      </c>
      <c r="F53" s="216">
        <v>0.25779999999999997</v>
      </c>
    </row>
    <row r="54" spans="1:11">
      <c r="A54" s="256"/>
      <c r="B54" s="256"/>
      <c r="C54" s="256"/>
      <c r="D54" s="256"/>
      <c r="E54" s="256"/>
      <c r="F54" s="256"/>
    </row>
    <row r="55" spans="1:11">
      <c r="A55" s="257" t="s">
        <v>59</v>
      </c>
      <c r="B55" s="258"/>
      <c r="C55" s="258"/>
      <c r="D55" s="258"/>
      <c r="E55" s="258"/>
      <c r="F55" s="258"/>
    </row>
    <row r="56" spans="1:11" ht="15.75" thickBot="1">
      <c r="A56" s="204"/>
      <c r="B56" s="259"/>
      <c r="C56" s="259"/>
      <c r="D56" s="259"/>
      <c r="E56" s="259"/>
      <c r="F56" s="259"/>
    </row>
    <row r="57" spans="1:11" ht="25.5" thickBot="1">
      <c r="A57" s="204" t="s">
        <v>458</v>
      </c>
      <c r="B57" s="205">
        <v>42825</v>
      </c>
      <c r="C57" s="205">
        <v>42735</v>
      </c>
      <c r="D57" s="205">
        <v>42643</v>
      </c>
      <c r="E57" s="205">
        <v>42551</v>
      </c>
      <c r="F57" s="205">
        <v>42460</v>
      </c>
      <c r="G57" s="260"/>
    </row>
    <row r="58" spans="1:11" ht="15.75" thickBot="1">
      <c r="A58" s="207" t="s">
        <v>5</v>
      </c>
      <c r="B58" s="208">
        <v>7199</v>
      </c>
      <c r="C58" s="208">
        <v>5455</v>
      </c>
      <c r="D58" s="208">
        <v>4275</v>
      </c>
      <c r="E58" s="208">
        <v>4845</v>
      </c>
      <c r="F58" s="208">
        <v>5034</v>
      </c>
      <c r="G58" s="261"/>
    </row>
    <row r="59" spans="1:11" ht="15.75" thickBot="1">
      <c r="A59" s="209" t="s">
        <v>493</v>
      </c>
      <c r="B59" s="208">
        <v>6719</v>
      </c>
      <c r="C59" s="208">
        <v>4891</v>
      </c>
      <c r="D59" s="208">
        <v>3714</v>
      </c>
      <c r="E59" s="208">
        <v>4286</v>
      </c>
      <c r="F59" s="208">
        <v>4478</v>
      </c>
      <c r="G59" s="261"/>
    </row>
    <row r="60" spans="1:11">
      <c r="A60" s="480" t="s">
        <v>494</v>
      </c>
      <c r="B60" s="484">
        <v>0.31979999999999997</v>
      </c>
      <c r="C60" s="484">
        <v>0.27600000000000002</v>
      </c>
      <c r="D60" s="490">
        <v>-0.1177</v>
      </c>
      <c r="E60" s="490">
        <v>-3.7600000000000001E-2</v>
      </c>
      <c r="F60" s="482" t="s">
        <v>461</v>
      </c>
      <c r="G60" s="262"/>
    </row>
    <row r="61" spans="1:11" ht="15.75" thickBot="1">
      <c r="A61" s="481"/>
      <c r="B61" s="485"/>
      <c r="C61" s="485"/>
      <c r="D61" s="491"/>
      <c r="E61" s="491"/>
      <c r="F61" s="483"/>
      <c r="G61" s="263"/>
    </row>
    <row r="62" spans="1:11" ht="15.75" thickBot="1">
      <c r="A62" s="209" t="s">
        <v>495</v>
      </c>
      <c r="B62" s="216">
        <v>0.23980000000000001</v>
      </c>
      <c r="C62" s="216">
        <v>0.1951</v>
      </c>
      <c r="D62" s="216">
        <v>0.159</v>
      </c>
      <c r="E62" s="216">
        <v>0.18290000000000001</v>
      </c>
      <c r="F62" s="216">
        <v>0.19409999999999999</v>
      </c>
      <c r="G62" s="261"/>
      <c r="H62" s="264"/>
      <c r="I62" s="264"/>
      <c r="J62" s="264"/>
      <c r="K62" s="264"/>
    </row>
    <row r="63" spans="1:11" ht="15.75" thickBot="1">
      <c r="A63" s="207" t="s">
        <v>496</v>
      </c>
      <c r="B63" s="210">
        <v>545</v>
      </c>
      <c r="C63" s="210">
        <v>300</v>
      </c>
      <c r="D63" s="210">
        <v>649</v>
      </c>
      <c r="E63" s="210">
        <v>553</v>
      </c>
      <c r="F63" s="210">
        <v>556</v>
      </c>
      <c r="G63" s="261"/>
      <c r="H63" s="265"/>
      <c r="I63" s="265"/>
      <c r="J63" s="265"/>
      <c r="K63" s="265"/>
    </row>
    <row r="64" spans="1:11" ht="15.75" thickBot="1">
      <c r="A64" s="480" t="s">
        <v>497</v>
      </c>
      <c r="B64" s="482">
        <v>9</v>
      </c>
      <c r="C64" s="482">
        <v>-267</v>
      </c>
      <c r="D64" s="482">
        <v>9</v>
      </c>
      <c r="E64" s="482">
        <v>10</v>
      </c>
      <c r="F64" s="482">
        <v>10</v>
      </c>
      <c r="G64" s="262"/>
      <c r="H64" s="265"/>
      <c r="I64" s="265"/>
      <c r="J64" s="265"/>
      <c r="K64" s="265"/>
    </row>
    <row r="65" spans="1:11" ht="15.75" thickBot="1">
      <c r="A65" s="481"/>
      <c r="B65" s="483"/>
      <c r="C65" s="483"/>
      <c r="D65" s="483"/>
      <c r="E65" s="483"/>
      <c r="F65" s="483"/>
      <c r="G65" s="263"/>
      <c r="H65" s="266"/>
      <c r="I65" s="266"/>
      <c r="J65" s="266"/>
      <c r="K65" s="266"/>
    </row>
    <row r="66" spans="1:11" ht="15.75" thickBot="1">
      <c r="A66" s="480" t="s">
        <v>498</v>
      </c>
      <c r="B66" s="484">
        <v>0.81620000000000004</v>
      </c>
      <c r="C66" s="490">
        <v>-0.53739999999999999</v>
      </c>
      <c r="D66" s="484">
        <v>0.17399999999999999</v>
      </c>
      <c r="E66" s="490">
        <v>-6.1000000000000004E-3</v>
      </c>
      <c r="F66" s="482" t="s">
        <v>461</v>
      </c>
      <c r="G66" s="262"/>
      <c r="H66" s="267"/>
      <c r="I66" s="267"/>
      <c r="J66" s="267"/>
      <c r="K66" s="267"/>
    </row>
    <row r="67" spans="1:11" ht="15.75" thickBot="1">
      <c r="A67" s="481"/>
      <c r="B67" s="485"/>
      <c r="C67" s="491"/>
      <c r="D67" s="485"/>
      <c r="E67" s="491"/>
      <c r="F67" s="483"/>
      <c r="G67" s="263"/>
      <c r="H67" s="265"/>
      <c r="I67" s="265"/>
      <c r="J67" s="265"/>
      <c r="K67" s="265"/>
    </row>
    <row r="68" spans="1:11" ht="15.75" thickBot="1">
      <c r="A68" s="209" t="s">
        <v>499</v>
      </c>
      <c r="B68" s="268">
        <v>4.08</v>
      </c>
      <c r="C68" s="268">
        <v>7.6</v>
      </c>
      <c r="D68" s="268">
        <v>3.39</v>
      </c>
      <c r="E68" s="268">
        <v>4.04</v>
      </c>
      <c r="F68" s="268">
        <v>3.98</v>
      </c>
      <c r="G68" s="261"/>
      <c r="H68" s="265"/>
      <c r="I68" s="265"/>
      <c r="J68" s="265"/>
      <c r="K68" s="265"/>
    </row>
    <row r="69" spans="1:11" ht="15.75" thickBot="1">
      <c r="A69" s="207" t="s">
        <v>403</v>
      </c>
      <c r="B69" s="210">
        <v>106</v>
      </c>
      <c r="C69" s="210">
        <v>98</v>
      </c>
      <c r="D69" s="210">
        <v>98</v>
      </c>
      <c r="E69" s="210">
        <v>96</v>
      </c>
      <c r="F69" s="210">
        <v>101</v>
      </c>
      <c r="G69" s="261"/>
      <c r="H69" s="266"/>
      <c r="I69" s="266"/>
      <c r="J69" s="266"/>
      <c r="K69" s="266"/>
    </row>
    <row r="70" spans="1:11" ht="15.75" thickBot="1">
      <c r="A70" s="207" t="s">
        <v>12</v>
      </c>
      <c r="B70" s="210" t="s">
        <v>461</v>
      </c>
      <c r="C70" s="210">
        <v>276</v>
      </c>
      <c r="D70" s="208">
        <v>1621</v>
      </c>
      <c r="E70" s="208">
        <v>1695</v>
      </c>
      <c r="F70" s="208">
        <v>1781</v>
      </c>
      <c r="G70" s="261"/>
      <c r="H70" s="267"/>
      <c r="I70" s="267"/>
      <c r="J70" s="267"/>
      <c r="K70" s="267"/>
    </row>
    <row r="71" spans="1:11" ht="15.75" thickBot="1">
      <c r="A71" s="209" t="s">
        <v>11</v>
      </c>
      <c r="B71" s="210" t="s">
        <v>461</v>
      </c>
      <c r="C71" s="210">
        <v>234</v>
      </c>
      <c r="D71" s="210" t="s">
        <v>461</v>
      </c>
      <c r="E71" s="210" t="s">
        <v>461</v>
      </c>
      <c r="F71" s="210" t="s">
        <v>461</v>
      </c>
      <c r="G71" s="261"/>
      <c r="H71" s="266"/>
      <c r="I71" s="266"/>
      <c r="J71" s="266"/>
      <c r="K71" s="266"/>
    </row>
    <row r="72" spans="1:11" ht="15.75" thickBot="1">
      <c r="A72" s="209" t="s">
        <v>500</v>
      </c>
      <c r="B72" s="210" t="s">
        <v>461</v>
      </c>
      <c r="C72" s="210">
        <v>42</v>
      </c>
      <c r="D72" s="208">
        <v>1621</v>
      </c>
      <c r="E72" s="208">
        <v>1695</v>
      </c>
      <c r="F72" s="208">
        <v>1781</v>
      </c>
      <c r="G72" s="261"/>
      <c r="H72" s="267"/>
      <c r="I72" s="267"/>
      <c r="J72" s="267"/>
      <c r="K72" s="267"/>
    </row>
    <row r="73" spans="1:11" ht="15.75" thickBot="1">
      <c r="A73" s="207" t="s">
        <v>501</v>
      </c>
      <c r="B73" s="208">
        <v>7851</v>
      </c>
      <c r="C73" s="208">
        <v>6129</v>
      </c>
      <c r="D73" s="208">
        <v>6642</v>
      </c>
      <c r="E73" s="208">
        <v>7189</v>
      </c>
      <c r="F73" s="208">
        <v>7472</v>
      </c>
      <c r="G73" s="261"/>
      <c r="H73" s="265"/>
      <c r="I73" s="265"/>
      <c r="J73" s="265"/>
      <c r="K73" s="265"/>
    </row>
    <row r="74" spans="1:11" ht="15.75" thickBot="1">
      <c r="A74" s="207" t="s">
        <v>502</v>
      </c>
      <c r="B74" s="208">
        <v>12720</v>
      </c>
      <c r="C74" s="208">
        <v>12527</v>
      </c>
      <c r="D74" s="208">
        <v>11412</v>
      </c>
      <c r="E74" s="208">
        <v>10696</v>
      </c>
      <c r="F74" s="208">
        <v>10114</v>
      </c>
      <c r="G74" s="261"/>
      <c r="H74" s="265"/>
      <c r="I74" s="265"/>
      <c r="J74" s="265"/>
      <c r="K74" s="265"/>
    </row>
    <row r="75" spans="1:11" ht="15.75" thickBot="1">
      <c r="A75" s="209" t="s">
        <v>503</v>
      </c>
      <c r="B75" s="210" t="s">
        <v>461</v>
      </c>
      <c r="C75" s="208">
        <v>18358</v>
      </c>
      <c r="D75" s="210" t="s">
        <v>461</v>
      </c>
      <c r="E75" s="210" t="s">
        <v>461</v>
      </c>
      <c r="F75" s="210" t="s">
        <v>461</v>
      </c>
      <c r="G75" s="261"/>
      <c r="H75" s="265"/>
      <c r="I75" s="265"/>
      <c r="J75" s="265"/>
      <c r="K75" s="265"/>
    </row>
    <row r="76" spans="1:11" ht="15.75" thickBot="1">
      <c r="A76" s="269" t="s">
        <v>504</v>
      </c>
      <c r="B76" s="210" t="s">
        <v>461</v>
      </c>
      <c r="C76" s="208">
        <v>3066</v>
      </c>
      <c r="D76" s="210" t="s">
        <v>461</v>
      </c>
      <c r="E76" s="210" t="s">
        <v>461</v>
      </c>
      <c r="F76" s="210" t="s">
        <v>461</v>
      </c>
      <c r="G76" s="261"/>
      <c r="H76" s="265"/>
      <c r="I76" s="265"/>
      <c r="J76" s="265"/>
      <c r="K76" s="265"/>
    </row>
    <row r="77" spans="1:11" ht="15.75" thickBot="1">
      <c r="A77" s="209" t="s">
        <v>21</v>
      </c>
      <c r="B77" s="210" t="s">
        <v>461</v>
      </c>
      <c r="C77" s="208">
        <v>5830</v>
      </c>
      <c r="D77" s="210" t="s">
        <v>461</v>
      </c>
      <c r="E77" s="210" t="s">
        <v>461</v>
      </c>
      <c r="F77" s="210" t="s">
        <v>461</v>
      </c>
      <c r="G77" s="261"/>
      <c r="H77" s="265"/>
      <c r="I77" s="265"/>
      <c r="J77" s="265"/>
      <c r="K77" s="265"/>
    </row>
    <row r="78" spans="1:11" ht="15.75" thickBot="1">
      <c r="A78" s="207" t="s">
        <v>505</v>
      </c>
      <c r="B78" s="208">
        <v>2405</v>
      </c>
      <c r="C78" s="208">
        <v>2421</v>
      </c>
      <c r="D78" s="208">
        <v>2212</v>
      </c>
      <c r="E78" s="208">
        <v>2209</v>
      </c>
      <c r="F78" s="208">
        <v>2184</v>
      </c>
      <c r="G78" s="261"/>
      <c r="H78" s="265"/>
      <c r="I78" s="265"/>
      <c r="J78" s="265"/>
      <c r="K78" s="265"/>
    </row>
    <row r="79" spans="1:11" ht="15.75" thickBot="1">
      <c r="A79" s="209" t="s">
        <v>506</v>
      </c>
      <c r="B79" s="208">
        <v>2405</v>
      </c>
      <c r="C79" s="208">
        <v>2421</v>
      </c>
      <c r="D79" s="208">
        <v>2212</v>
      </c>
      <c r="E79" s="208">
        <v>2209</v>
      </c>
      <c r="F79" s="208">
        <v>2184</v>
      </c>
      <c r="G79" s="261"/>
      <c r="H79" s="265"/>
      <c r="I79" s="265"/>
      <c r="J79" s="265"/>
      <c r="K79" s="265"/>
    </row>
    <row r="80" spans="1:11" ht="15.75" thickBot="1">
      <c r="A80" s="207" t="s">
        <v>507</v>
      </c>
      <c r="B80" s="208">
        <v>4989</v>
      </c>
      <c r="C80" s="208">
        <v>5036</v>
      </c>
      <c r="D80" s="208">
        <v>4797</v>
      </c>
      <c r="E80" s="208">
        <v>4762</v>
      </c>
      <c r="F80" s="208">
        <v>4774</v>
      </c>
      <c r="G80" s="261"/>
      <c r="H80" s="265"/>
      <c r="I80" s="265"/>
      <c r="J80" s="265"/>
      <c r="K80" s="265"/>
    </row>
    <row r="81" spans="1:11" ht="15.75" thickBot="1">
      <c r="A81" s="209" t="s">
        <v>508</v>
      </c>
      <c r="B81" s="210" t="s">
        <v>461</v>
      </c>
      <c r="C81" s="210">
        <v>469</v>
      </c>
      <c r="D81" s="210" t="s">
        <v>461</v>
      </c>
      <c r="E81" s="210" t="s">
        <v>461</v>
      </c>
      <c r="F81" s="210" t="s">
        <v>461</v>
      </c>
      <c r="G81" s="261"/>
      <c r="H81" s="265"/>
      <c r="I81" s="265"/>
      <c r="J81" s="265"/>
      <c r="K81" s="265"/>
    </row>
    <row r="82" spans="1:11" ht="15.75" thickBot="1">
      <c r="A82" s="209" t="s">
        <v>509</v>
      </c>
      <c r="B82" s="210" t="s">
        <v>461</v>
      </c>
      <c r="C82" s="208">
        <v>4568</v>
      </c>
      <c r="D82" s="210" t="s">
        <v>461</v>
      </c>
      <c r="E82" s="210" t="s">
        <v>461</v>
      </c>
      <c r="F82" s="210" t="s">
        <v>461</v>
      </c>
      <c r="G82" s="261"/>
      <c r="H82" s="265"/>
      <c r="I82" s="265"/>
      <c r="J82" s="265"/>
      <c r="K82" s="265"/>
    </row>
    <row r="83" spans="1:11" ht="15.75" thickBot="1">
      <c r="A83" s="207" t="s">
        <v>510</v>
      </c>
      <c r="B83" s="208">
        <v>1952</v>
      </c>
      <c r="C83" s="208">
        <v>1659</v>
      </c>
      <c r="D83" s="208">
        <v>1623</v>
      </c>
      <c r="E83" s="208">
        <v>1426</v>
      </c>
      <c r="F83" s="208">
        <v>1235</v>
      </c>
      <c r="G83" s="261"/>
      <c r="H83" s="265"/>
      <c r="I83" s="265"/>
      <c r="J83" s="265"/>
      <c r="K83" s="265"/>
    </row>
    <row r="84" spans="1:11" ht="15.75" thickBot="1">
      <c r="A84" s="207" t="s">
        <v>511</v>
      </c>
      <c r="B84" s="208">
        <v>30018</v>
      </c>
      <c r="C84" s="208">
        <v>27958</v>
      </c>
      <c r="D84" s="208">
        <v>26883</v>
      </c>
      <c r="E84" s="208">
        <v>26486</v>
      </c>
      <c r="F84" s="208">
        <v>25932</v>
      </c>
      <c r="G84" s="261"/>
      <c r="H84" s="265"/>
      <c r="I84" s="265"/>
      <c r="J84" s="265"/>
      <c r="K84" s="265"/>
    </row>
    <row r="85" spans="1:11" ht="15.75" thickBot="1">
      <c r="A85" s="209" t="s">
        <v>512</v>
      </c>
      <c r="B85" s="216">
        <v>7.3700000000000002E-2</v>
      </c>
      <c r="C85" s="216">
        <v>0.04</v>
      </c>
      <c r="D85" s="216">
        <v>1.4999999999999999E-2</v>
      </c>
      <c r="E85" s="216">
        <v>2.1399999999999999E-2</v>
      </c>
      <c r="F85" s="210" t="s">
        <v>461</v>
      </c>
      <c r="G85" s="261"/>
      <c r="H85" s="265"/>
      <c r="I85" s="265"/>
      <c r="J85" s="265"/>
      <c r="K85" s="265"/>
    </row>
    <row r="86" spans="1:11" ht="15.75" thickBot="1">
      <c r="A86" s="209" t="s">
        <v>513</v>
      </c>
      <c r="B86" s="268">
        <v>0.32</v>
      </c>
      <c r="C86" s="210" t="s">
        <v>461</v>
      </c>
      <c r="D86" s="210" t="s">
        <v>461</v>
      </c>
      <c r="E86" s="210" t="s">
        <v>461</v>
      </c>
      <c r="F86" s="210" t="s">
        <v>461</v>
      </c>
      <c r="G86" s="261"/>
      <c r="H86" s="265"/>
      <c r="I86" s="265"/>
      <c r="J86" s="265"/>
      <c r="K86" s="265"/>
    </row>
    <row r="87" spans="1:11" ht="15.75" thickBot="1">
      <c r="A87" s="209" t="s">
        <v>514</v>
      </c>
      <c r="B87" s="216">
        <v>0.1037</v>
      </c>
      <c r="C87" s="210" t="s">
        <v>461</v>
      </c>
      <c r="D87" s="210" t="s">
        <v>461</v>
      </c>
      <c r="E87" s="210" t="s">
        <v>461</v>
      </c>
      <c r="F87" s="210" t="s">
        <v>461</v>
      </c>
      <c r="G87" s="261"/>
      <c r="H87" s="265"/>
      <c r="I87" s="265"/>
      <c r="J87" s="265"/>
      <c r="K87" s="265"/>
    </row>
    <row r="88" spans="1:11" ht="15.75" thickBot="1">
      <c r="A88" s="269"/>
      <c r="B88" s="210"/>
      <c r="C88" s="210"/>
      <c r="D88" s="210"/>
      <c r="E88" s="210"/>
      <c r="F88" s="210"/>
      <c r="H88" s="265"/>
      <c r="I88" s="265"/>
      <c r="J88" s="265"/>
      <c r="K88" s="265"/>
    </row>
    <row r="89" spans="1:11" ht="15.75" thickBot="1">
      <c r="A89" s="204" t="s">
        <v>515</v>
      </c>
      <c r="B89" s="205">
        <v>42825</v>
      </c>
      <c r="C89" s="205">
        <v>42735</v>
      </c>
      <c r="D89" s="205">
        <v>42643</v>
      </c>
      <c r="E89" s="205">
        <v>42551</v>
      </c>
      <c r="F89" s="205">
        <v>42460</v>
      </c>
      <c r="G89" s="260"/>
      <c r="H89" s="265"/>
      <c r="I89" s="265"/>
      <c r="J89" s="265"/>
      <c r="K89" s="265"/>
    </row>
    <row r="90" spans="1:11" ht="15.75" thickBot="1">
      <c r="A90" s="207" t="s">
        <v>516</v>
      </c>
      <c r="B90" s="208">
        <v>1319</v>
      </c>
      <c r="C90" s="208">
        <v>1103</v>
      </c>
      <c r="D90" s="210">
        <v>794</v>
      </c>
      <c r="E90" s="210">
        <v>747</v>
      </c>
      <c r="F90" s="208">
        <v>1029</v>
      </c>
      <c r="G90" s="261"/>
      <c r="H90" s="265"/>
      <c r="I90" s="265"/>
      <c r="J90" s="265"/>
      <c r="K90" s="265"/>
    </row>
    <row r="91" spans="1:11" ht="15.75" thickBot="1">
      <c r="A91" s="209" t="s">
        <v>517</v>
      </c>
      <c r="B91" s="208">
        <v>1319</v>
      </c>
      <c r="C91" s="208">
        <v>1103</v>
      </c>
      <c r="D91" s="210">
        <v>794</v>
      </c>
      <c r="E91" s="210">
        <v>747</v>
      </c>
      <c r="F91" s="208">
        <v>1029</v>
      </c>
      <c r="G91" s="261"/>
      <c r="H91" s="265"/>
      <c r="I91" s="265"/>
      <c r="J91" s="265"/>
      <c r="K91" s="265"/>
    </row>
    <row r="92" spans="1:11" ht="15.75" thickBot="1">
      <c r="A92" s="207" t="s">
        <v>29</v>
      </c>
      <c r="B92" s="208">
        <v>2303</v>
      </c>
      <c r="C92" s="210">
        <v>442</v>
      </c>
      <c r="D92" s="208">
        <v>2562</v>
      </c>
      <c r="E92" s="208">
        <v>2470</v>
      </c>
      <c r="F92" s="208">
        <v>2273</v>
      </c>
      <c r="G92" s="261"/>
      <c r="H92" s="265"/>
      <c r="I92" s="265"/>
      <c r="J92" s="265"/>
      <c r="K92" s="265"/>
    </row>
    <row r="93" spans="1:11">
      <c r="A93" s="480" t="s">
        <v>518</v>
      </c>
      <c r="B93" s="484">
        <v>4.2104999999999997</v>
      </c>
      <c r="C93" s="490">
        <v>-0.82750000000000001</v>
      </c>
      <c r="D93" s="484">
        <v>3.73E-2</v>
      </c>
      <c r="E93" s="484">
        <v>8.6400000000000005E-2</v>
      </c>
      <c r="F93" s="482" t="s">
        <v>461</v>
      </c>
      <c r="G93" s="262"/>
    </row>
    <row r="94" spans="1:11" ht="15.75" thickBot="1">
      <c r="A94" s="481"/>
      <c r="B94" s="485"/>
      <c r="C94" s="491"/>
      <c r="D94" s="485"/>
      <c r="E94" s="485"/>
      <c r="F94" s="483"/>
      <c r="G94" s="263"/>
      <c r="H94" s="264"/>
      <c r="I94" s="264"/>
      <c r="J94" s="264"/>
      <c r="K94" s="264"/>
    </row>
    <row r="95" spans="1:11" ht="15.75" thickBot="1">
      <c r="A95" s="207" t="s">
        <v>519</v>
      </c>
      <c r="B95" s="210">
        <v>16</v>
      </c>
      <c r="C95" s="210">
        <v>4</v>
      </c>
      <c r="D95" s="210">
        <v>7</v>
      </c>
      <c r="E95" s="210">
        <v>52</v>
      </c>
      <c r="F95" s="210">
        <v>52</v>
      </c>
      <c r="G95" s="261"/>
      <c r="H95" s="265"/>
      <c r="I95" s="265"/>
      <c r="J95" s="265"/>
      <c r="K95" s="265"/>
    </row>
    <row r="96" spans="1:11" ht="15.75" thickBot="1">
      <c r="A96" s="207" t="s">
        <v>32</v>
      </c>
      <c r="B96" s="210">
        <v>134</v>
      </c>
      <c r="C96" s="208">
        <v>2482</v>
      </c>
      <c r="D96" s="210">
        <v>339</v>
      </c>
      <c r="E96" s="210">
        <v>418</v>
      </c>
      <c r="F96" s="210">
        <v>179</v>
      </c>
      <c r="G96" s="261"/>
      <c r="H96" s="265"/>
      <c r="I96" s="265"/>
      <c r="J96" s="265"/>
      <c r="K96" s="265"/>
    </row>
    <row r="97" spans="1:11" ht="15.75" thickBot="1">
      <c r="A97" s="209" t="s">
        <v>520</v>
      </c>
      <c r="B97" s="210">
        <v>134</v>
      </c>
      <c r="C97" s="208">
        <v>2482</v>
      </c>
      <c r="D97" s="210">
        <v>169</v>
      </c>
      <c r="E97" s="210">
        <v>175</v>
      </c>
      <c r="F97" s="210">
        <v>179</v>
      </c>
      <c r="G97" s="261"/>
      <c r="H97" s="265"/>
      <c r="I97" s="265"/>
      <c r="J97" s="265"/>
      <c r="K97" s="265"/>
    </row>
    <row r="98" spans="1:11" ht="15.75" thickBot="1">
      <c r="A98" s="207" t="s">
        <v>521</v>
      </c>
      <c r="B98" s="208">
        <v>3772</v>
      </c>
      <c r="C98" s="208">
        <v>4032</v>
      </c>
      <c r="D98" s="208">
        <v>3701</v>
      </c>
      <c r="E98" s="208">
        <v>3687</v>
      </c>
      <c r="F98" s="208">
        <v>3533</v>
      </c>
      <c r="G98" s="261"/>
      <c r="H98" s="266"/>
      <c r="I98" s="266"/>
      <c r="J98" s="266"/>
      <c r="K98" s="266"/>
    </row>
    <row r="99" spans="1:11" ht="15.75" thickBot="1">
      <c r="A99" s="209" t="s">
        <v>522</v>
      </c>
      <c r="B99" s="268">
        <v>2.08</v>
      </c>
      <c r="C99" s="268">
        <v>1.52</v>
      </c>
      <c r="D99" s="268">
        <v>1.79</v>
      </c>
      <c r="E99" s="268">
        <v>1.95</v>
      </c>
      <c r="F99" s="268">
        <v>2.11</v>
      </c>
      <c r="G99" s="261"/>
      <c r="H99" s="267"/>
      <c r="I99" s="267"/>
      <c r="J99" s="267"/>
      <c r="K99" s="267"/>
    </row>
    <row r="100" spans="1:11" ht="15.75" thickBot="1">
      <c r="A100" s="209" t="s">
        <v>523</v>
      </c>
      <c r="B100" s="268">
        <v>2.0499999999999998</v>
      </c>
      <c r="C100" s="268">
        <v>1.5</v>
      </c>
      <c r="D100" s="268">
        <v>1.77</v>
      </c>
      <c r="E100" s="268">
        <v>1.92</v>
      </c>
      <c r="F100" s="268">
        <v>2.09</v>
      </c>
      <c r="G100" s="261"/>
      <c r="H100" s="265"/>
      <c r="I100" s="265"/>
      <c r="J100" s="265"/>
      <c r="K100" s="265"/>
    </row>
    <row r="101" spans="1:11" ht="15.75" thickBot="1">
      <c r="A101" s="209" t="s">
        <v>524</v>
      </c>
      <c r="B101" s="268">
        <v>1.91</v>
      </c>
      <c r="C101" s="268">
        <v>1.35</v>
      </c>
      <c r="D101" s="268">
        <v>1.1499999999999999</v>
      </c>
      <c r="E101" s="268">
        <v>1.31</v>
      </c>
      <c r="F101" s="268">
        <v>1.42</v>
      </c>
      <c r="G101" s="261"/>
      <c r="H101" s="265"/>
      <c r="I101" s="265"/>
      <c r="J101" s="265"/>
      <c r="K101" s="265"/>
    </row>
    <row r="102" spans="1:11" ht="15.75" thickBot="1">
      <c r="A102" s="207" t="s">
        <v>525</v>
      </c>
      <c r="B102" s="208">
        <v>5788</v>
      </c>
      <c r="C102" s="208">
        <v>3223</v>
      </c>
      <c r="D102" s="208">
        <v>3819</v>
      </c>
      <c r="E102" s="208">
        <v>3833</v>
      </c>
      <c r="F102" s="208">
        <v>3644</v>
      </c>
      <c r="G102" s="261"/>
      <c r="H102" s="265"/>
      <c r="I102" s="265"/>
      <c r="J102" s="265"/>
      <c r="K102" s="265"/>
    </row>
    <row r="103" spans="1:11" ht="15.75" thickBot="1">
      <c r="A103" s="209" t="s">
        <v>526</v>
      </c>
      <c r="B103" s="208">
        <v>5788</v>
      </c>
      <c r="C103" s="208">
        <v>3223</v>
      </c>
      <c r="D103" s="208">
        <v>3819</v>
      </c>
      <c r="E103" s="208">
        <v>3833</v>
      </c>
      <c r="F103" s="208">
        <v>3644</v>
      </c>
      <c r="G103" s="261"/>
      <c r="H103" s="265"/>
      <c r="I103" s="265"/>
      <c r="J103" s="265"/>
      <c r="K103" s="265"/>
    </row>
    <row r="104" spans="1:11" ht="15.75" thickBot="1">
      <c r="A104" s="207" t="s">
        <v>527</v>
      </c>
      <c r="B104" s="210">
        <v>567</v>
      </c>
      <c r="C104" s="210">
        <v>551</v>
      </c>
      <c r="D104" s="210">
        <v>416</v>
      </c>
      <c r="E104" s="210">
        <v>406</v>
      </c>
      <c r="F104" s="210">
        <v>453</v>
      </c>
      <c r="G104" s="261"/>
      <c r="H104" s="265"/>
      <c r="I104" s="265"/>
      <c r="J104" s="265"/>
      <c r="K104" s="265"/>
    </row>
    <row r="105" spans="1:11" ht="15.75" thickBot="1">
      <c r="A105" s="209" t="s">
        <v>37</v>
      </c>
      <c r="B105" s="210">
        <v>669</v>
      </c>
      <c r="C105" s="210">
        <v>737</v>
      </c>
      <c r="D105" s="210">
        <v>613</v>
      </c>
      <c r="E105" s="210">
        <v>611</v>
      </c>
      <c r="F105" s="210">
        <v>604</v>
      </c>
      <c r="G105" s="261"/>
      <c r="H105" s="265"/>
      <c r="I105" s="265"/>
      <c r="J105" s="265"/>
      <c r="K105" s="265"/>
    </row>
    <row r="106" spans="1:11" ht="15.75" thickBot="1">
      <c r="A106" s="209" t="s">
        <v>38</v>
      </c>
      <c r="B106" s="210">
        <v>101</v>
      </c>
      <c r="C106" s="210">
        <v>186</v>
      </c>
      <c r="D106" s="210">
        <v>197</v>
      </c>
      <c r="E106" s="210">
        <v>204</v>
      </c>
      <c r="F106" s="210">
        <v>152</v>
      </c>
      <c r="G106" s="261"/>
      <c r="H106" s="265"/>
      <c r="I106" s="265"/>
      <c r="J106" s="265"/>
      <c r="K106" s="265"/>
    </row>
    <row r="107" spans="1:11" ht="15.75" thickBot="1">
      <c r="A107" s="207" t="s">
        <v>40</v>
      </c>
      <c r="B107" s="210">
        <v>222</v>
      </c>
      <c r="C107" s="210">
        <v>220</v>
      </c>
      <c r="D107" s="210">
        <v>193</v>
      </c>
      <c r="E107" s="210">
        <v>191</v>
      </c>
      <c r="F107" s="210">
        <v>198</v>
      </c>
      <c r="G107" s="261"/>
      <c r="H107" s="265"/>
      <c r="I107" s="265"/>
      <c r="J107" s="265"/>
      <c r="K107" s="265"/>
    </row>
    <row r="108" spans="1:11" ht="15.75" thickBot="1">
      <c r="A108" s="209" t="s">
        <v>528</v>
      </c>
      <c r="B108" s="210">
        <v>222</v>
      </c>
      <c r="C108" s="210">
        <v>220</v>
      </c>
      <c r="D108" s="210">
        <v>193</v>
      </c>
      <c r="E108" s="210">
        <v>191</v>
      </c>
      <c r="F108" s="210">
        <v>198</v>
      </c>
      <c r="G108" s="261"/>
      <c r="H108" s="265"/>
      <c r="I108" s="265"/>
      <c r="J108" s="265"/>
      <c r="K108" s="265"/>
    </row>
    <row r="109" spans="1:11" ht="15.75" thickBot="1">
      <c r="A109" s="207" t="s">
        <v>529</v>
      </c>
      <c r="B109" s="208">
        <v>10450</v>
      </c>
      <c r="C109" s="208">
        <v>8213</v>
      </c>
      <c r="D109" s="208">
        <v>8326</v>
      </c>
      <c r="E109" s="208">
        <v>8322</v>
      </c>
      <c r="F109" s="208">
        <v>7980</v>
      </c>
      <c r="G109" s="261"/>
      <c r="H109" s="265"/>
      <c r="I109" s="265"/>
      <c r="J109" s="265"/>
      <c r="K109" s="265"/>
    </row>
    <row r="110" spans="1:11" ht="15.75" thickBot="1">
      <c r="A110" s="209" t="s">
        <v>530</v>
      </c>
      <c r="B110" s="216">
        <v>0.34810000000000002</v>
      </c>
      <c r="C110" s="216">
        <v>0.29370000000000002</v>
      </c>
      <c r="D110" s="216">
        <v>0.30969999999999998</v>
      </c>
      <c r="E110" s="216">
        <v>0.31419999999999998</v>
      </c>
      <c r="F110" s="216">
        <v>0.30769999999999997</v>
      </c>
      <c r="G110" s="261"/>
      <c r="H110" s="265"/>
      <c r="I110" s="265"/>
      <c r="J110" s="265"/>
      <c r="K110" s="265"/>
    </row>
    <row r="111" spans="1:11" ht="15.75" thickBot="1">
      <c r="A111" s="207" t="s">
        <v>531</v>
      </c>
      <c r="B111" s="208">
        <v>19714</v>
      </c>
      <c r="C111" s="208">
        <v>19865</v>
      </c>
      <c r="D111" s="208">
        <v>18644</v>
      </c>
      <c r="E111" s="208">
        <v>18226</v>
      </c>
      <c r="F111" s="208">
        <v>18001</v>
      </c>
      <c r="G111" s="261"/>
      <c r="H111" s="265"/>
      <c r="I111" s="265"/>
      <c r="J111" s="265"/>
      <c r="K111" s="265"/>
    </row>
    <row r="112" spans="1:11" ht="15.75" thickBot="1">
      <c r="A112" s="209" t="s">
        <v>532</v>
      </c>
      <c r="B112" s="210">
        <v>594</v>
      </c>
      <c r="C112" s="210">
        <v>594</v>
      </c>
      <c r="D112" s="210">
        <v>594</v>
      </c>
      <c r="E112" s="210">
        <v>594</v>
      </c>
      <c r="F112" s="210">
        <v>594</v>
      </c>
      <c r="G112" s="261"/>
      <c r="H112" s="265"/>
      <c r="I112" s="265"/>
      <c r="J112" s="265"/>
      <c r="K112" s="265"/>
    </row>
    <row r="113" spans="1:11" ht="15.75" thickBot="1">
      <c r="A113" s="209" t="s">
        <v>533</v>
      </c>
      <c r="B113" s="208">
        <v>1171</v>
      </c>
      <c r="C113" s="208">
        <v>1171</v>
      </c>
      <c r="D113" s="208">
        <v>1171</v>
      </c>
      <c r="E113" s="208">
        <v>1171</v>
      </c>
      <c r="F113" s="208">
        <v>1171</v>
      </c>
      <c r="G113" s="261"/>
      <c r="H113" s="265"/>
      <c r="I113" s="265"/>
      <c r="J113" s="265"/>
      <c r="K113" s="265"/>
    </row>
    <row r="114" spans="1:11" ht="15.75" thickBot="1">
      <c r="A114" s="209" t="s">
        <v>48</v>
      </c>
      <c r="B114" s="208">
        <v>16719</v>
      </c>
      <c r="C114" s="208">
        <v>16808</v>
      </c>
      <c r="D114" s="208">
        <v>15135</v>
      </c>
      <c r="E114" s="208">
        <v>14749</v>
      </c>
      <c r="F114" s="208">
        <v>14516</v>
      </c>
      <c r="G114" s="261"/>
      <c r="H114" s="265"/>
      <c r="I114" s="265"/>
      <c r="J114" s="265"/>
      <c r="K114" s="265"/>
    </row>
    <row r="115" spans="1:11" ht="24.75" thickBot="1">
      <c r="A115" s="209" t="s">
        <v>534</v>
      </c>
      <c r="B115" s="210" t="s">
        <v>461</v>
      </c>
      <c r="C115" s="208">
        <v>2197</v>
      </c>
      <c r="D115" s="210" t="s">
        <v>461</v>
      </c>
      <c r="E115" s="210" t="s">
        <v>461</v>
      </c>
      <c r="F115" s="210" t="s">
        <v>461</v>
      </c>
      <c r="G115" s="261"/>
      <c r="H115" s="265"/>
      <c r="I115" s="265"/>
      <c r="J115" s="265"/>
      <c r="K115" s="265"/>
    </row>
    <row r="116" spans="1:11" ht="15.75" thickBot="1">
      <c r="A116" s="209" t="s">
        <v>535</v>
      </c>
      <c r="B116" s="210" t="s">
        <v>461</v>
      </c>
      <c r="C116" s="210" t="s">
        <v>461</v>
      </c>
      <c r="D116" s="210">
        <v>813</v>
      </c>
      <c r="E116" s="210">
        <v>905</v>
      </c>
      <c r="F116" s="208">
        <v>1050</v>
      </c>
      <c r="G116" s="261"/>
      <c r="H116" s="265"/>
      <c r="I116" s="265"/>
      <c r="J116" s="265"/>
      <c r="K116" s="265"/>
    </row>
    <row r="117" spans="1:11" ht="15.75" thickBot="1">
      <c r="A117" s="480" t="s">
        <v>536</v>
      </c>
      <c r="B117" s="482">
        <v>-3</v>
      </c>
      <c r="C117" s="482">
        <v>-1</v>
      </c>
      <c r="D117" s="482">
        <v>-4</v>
      </c>
      <c r="E117" s="482">
        <v>-5</v>
      </c>
      <c r="F117" s="482">
        <v>-5</v>
      </c>
      <c r="G117" s="262"/>
      <c r="H117" s="265"/>
      <c r="I117" s="265"/>
      <c r="J117" s="265"/>
      <c r="K117" s="265"/>
    </row>
    <row r="118" spans="1:11" ht="15.75" thickBot="1">
      <c r="A118" s="481"/>
      <c r="B118" s="483"/>
      <c r="C118" s="483"/>
      <c r="D118" s="483"/>
      <c r="E118" s="483"/>
      <c r="F118" s="483"/>
      <c r="G118" s="263"/>
      <c r="H118" s="265"/>
      <c r="I118" s="265"/>
      <c r="J118" s="265"/>
      <c r="K118" s="265"/>
    </row>
    <row r="119" spans="1:11" ht="15.75" thickBot="1">
      <c r="A119" s="480" t="s">
        <v>51</v>
      </c>
      <c r="B119" s="482">
        <v>-933</v>
      </c>
      <c r="C119" s="482">
        <v>-957</v>
      </c>
      <c r="D119" s="482">
        <v>-955</v>
      </c>
      <c r="E119" s="482">
        <v>-955</v>
      </c>
      <c r="F119" s="482">
        <v>-952</v>
      </c>
      <c r="G119" s="262"/>
      <c r="H119" s="265"/>
      <c r="I119" s="265"/>
      <c r="J119" s="265"/>
      <c r="K119" s="265"/>
    </row>
    <row r="120" spans="1:11" ht="15.75" thickBot="1">
      <c r="A120" s="481"/>
      <c r="B120" s="483"/>
      <c r="C120" s="483"/>
      <c r="D120" s="483"/>
      <c r="E120" s="483"/>
      <c r="F120" s="483"/>
      <c r="G120" s="263"/>
      <c r="H120" s="265"/>
      <c r="I120" s="265"/>
      <c r="J120" s="265"/>
      <c r="K120" s="265"/>
    </row>
    <row r="121" spans="1:11" ht="15.75" thickBot="1">
      <c r="A121" s="209" t="s">
        <v>537</v>
      </c>
      <c r="B121" s="216">
        <v>0.65680000000000005</v>
      </c>
      <c r="C121" s="216">
        <v>0.71050000000000002</v>
      </c>
      <c r="D121" s="216">
        <v>0.69350000000000001</v>
      </c>
      <c r="E121" s="216">
        <v>0.68810000000000004</v>
      </c>
      <c r="F121" s="216">
        <v>0.69420000000000004</v>
      </c>
      <c r="G121" s="261"/>
      <c r="H121" s="265"/>
      <c r="I121" s="265"/>
      <c r="J121" s="265"/>
      <c r="K121" s="265"/>
    </row>
    <row r="122" spans="1:11" ht="15.75" thickBot="1">
      <c r="A122" s="207" t="s">
        <v>538</v>
      </c>
      <c r="B122" s="208">
        <v>19714</v>
      </c>
      <c r="C122" s="208">
        <v>19865</v>
      </c>
      <c r="D122" s="208">
        <v>18644</v>
      </c>
      <c r="E122" s="208">
        <v>18226</v>
      </c>
      <c r="F122" s="208">
        <v>18001</v>
      </c>
      <c r="G122" s="261"/>
      <c r="H122" s="266"/>
      <c r="I122" s="266"/>
      <c r="J122" s="266"/>
      <c r="K122" s="266"/>
    </row>
    <row r="123" spans="1:11" ht="15.75" thickBot="1">
      <c r="A123" s="209" t="s">
        <v>539</v>
      </c>
      <c r="B123" s="216">
        <v>0.65680000000000005</v>
      </c>
      <c r="C123" s="216">
        <v>0.71050000000000002</v>
      </c>
      <c r="D123" s="216">
        <v>0.69350000000000001</v>
      </c>
      <c r="E123" s="216">
        <v>0.68810000000000004</v>
      </c>
      <c r="F123" s="216">
        <v>0.69420000000000004</v>
      </c>
      <c r="G123" s="261"/>
      <c r="H123" s="267"/>
      <c r="I123" s="267"/>
      <c r="J123" s="267"/>
      <c r="K123" s="267"/>
    </row>
    <row r="124" spans="1:11">
      <c r="A124" s="486" t="s">
        <v>540</v>
      </c>
      <c r="B124" s="482">
        <v>-147</v>
      </c>
      <c r="C124" s="482">
        <v>-120</v>
      </c>
      <c r="D124" s="482">
        <v>-87</v>
      </c>
      <c r="E124" s="482">
        <v>-62</v>
      </c>
      <c r="F124" s="482">
        <v>-49</v>
      </c>
      <c r="G124" s="262"/>
      <c r="H124" s="266"/>
      <c r="I124" s="266"/>
      <c r="J124" s="266"/>
      <c r="K124" s="266"/>
    </row>
    <row r="125" spans="1:11" ht="15.75" thickBot="1">
      <c r="A125" s="487"/>
      <c r="B125" s="483"/>
      <c r="C125" s="483"/>
      <c r="D125" s="483"/>
      <c r="E125" s="483"/>
      <c r="F125" s="483"/>
      <c r="G125" s="263"/>
      <c r="H125" s="267"/>
      <c r="I125" s="267"/>
      <c r="J125" s="267"/>
      <c r="K125" s="267"/>
    </row>
    <row r="126" spans="1:11" ht="15.75" thickBot="1">
      <c r="A126" s="207" t="s">
        <v>541</v>
      </c>
      <c r="B126" s="208">
        <v>19567</v>
      </c>
      <c r="C126" s="208">
        <v>19745</v>
      </c>
      <c r="D126" s="208">
        <v>18557</v>
      </c>
      <c r="E126" s="208">
        <v>18164</v>
      </c>
      <c r="F126" s="208">
        <v>17953</v>
      </c>
      <c r="G126" s="261"/>
      <c r="H126" s="265"/>
      <c r="I126" s="265"/>
      <c r="J126" s="265"/>
      <c r="K126" s="265"/>
    </row>
    <row r="127" spans="1:11" ht="15.75" thickBot="1">
      <c r="A127" s="270" t="s">
        <v>542</v>
      </c>
      <c r="B127" s="271">
        <v>30018</v>
      </c>
      <c r="C127" s="271">
        <v>27958</v>
      </c>
      <c r="D127" s="271">
        <v>26883</v>
      </c>
      <c r="E127" s="271">
        <v>26486</v>
      </c>
      <c r="F127" s="271">
        <v>25932</v>
      </c>
      <c r="G127" s="272"/>
      <c r="H127" s="265"/>
      <c r="I127" s="265"/>
      <c r="J127" s="265"/>
      <c r="K127" s="265"/>
    </row>
    <row r="128" spans="1:11" ht="15.75" thickBot="1">
      <c r="A128" s="207"/>
      <c r="B128" s="210"/>
      <c r="C128" s="210"/>
      <c r="D128" s="210"/>
      <c r="E128" s="210"/>
      <c r="F128" s="210"/>
      <c r="H128" s="265"/>
      <c r="I128" s="265"/>
      <c r="J128" s="265"/>
      <c r="K128" s="265"/>
    </row>
    <row r="129" spans="1:11">
      <c r="A129" s="257"/>
      <c r="B129" s="258"/>
      <c r="C129" s="258"/>
      <c r="D129" s="258"/>
      <c r="E129" s="258"/>
      <c r="F129" s="258"/>
      <c r="H129" s="266"/>
      <c r="I129" s="266"/>
      <c r="J129" s="266"/>
      <c r="K129" s="266"/>
    </row>
    <row r="130" spans="1:11" ht="15.75" thickBot="1">
      <c r="A130" s="204"/>
      <c r="B130" s="259"/>
      <c r="C130" s="259"/>
      <c r="D130" s="259"/>
      <c r="E130" s="259"/>
      <c r="F130" s="259"/>
      <c r="H130" s="267"/>
      <c r="I130" s="267"/>
      <c r="J130" s="267"/>
      <c r="K130" s="267"/>
    </row>
    <row r="131" spans="1:11" ht="25.5" thickBot="1">
      <c r="A131" s="204" t="s">
        <v>567</v>
      </c>
      <c r="B131" s="205">
        <v>42825</v>
      </c>
      <c r="C131" s="205">
        <v>42735</v>
      </c>
      <c r="D131" s="205">
        <v>42643</v>
      </c>
      <c r="E131" s="205">
        <v>42551</v>
      </c>
      <c r="F131" s="205">
        <v>42460</v>
      </c>
      <c r="G131" s="260"/>
      <c r="H131" s="265"/>
      <c r="I131" s="265"/>
      <c r="J131" s="265"/>
      <c r="K131" s="265"/>
    </row>
    <row r="132" spans="1:11" ht="15.75" thickBot="1">
      <c r="A132" s="207" t="s">
        <v>543</v>
      </c>
      <c r="B132" s="273">
        <v>344326</v>
      </c>
      <c r="C132" s="273">
        <v>1796775</v>
      </c>
      <c r="D132" s="273">
        <v>519655</v>
      </c>
      <c r="E132" s="273">
        <v>512054</v>
      </c>
      <c r="F132" s="273">
        <v>262116</v>
      </c>
      <c r="G132" s="261"/>
      <c r="H132" s="274"/>
      <c r="I132" s="274"/>
      <c r="J132" s="274"/>
      <c r="K132" s="274"/>
    </row>
    <row r="133" spans="1:11">
      <c r="A133" s="480" t="s">
        <v>482</v>
      </c>
      <c r="B133" s="490">
        <v>-0.80840000000000001</v>
      </c>
      <c r="C133" s="484">
        <v>2.4575999999999998</v>
      </c>
      <c r="D133" s="484">
        <v>1.4800000000000001E-2</v>
      </c>
      <c r="E133" s="484">
        <v>0.95350000000000001</v>
      </c>
      <c r="F133" s="482" t="s">
        <v>461</v>
      </c>
      <c r="G133" s="262"/>
    </row>
    <row r="134" spans="1:11" ht="15.75" thickBot="1">
      <c r="A134" s="481"/>
      <c r="B134" s="491"/>
      <c r="C134" s="485"/>
      <c r="D134" s="485"/>
      <c r="E134" s="485"/>
      <c r="F134" s="483"/>
      <c r="G134" s="263"/>
    </row>
    <row r="135" spans="1:11" ht="15.75" thickBot="1">
      <c r="A135" s="207" t="s">
        <v>544</v>
      </c>
      <c r="B135" s="273">
        <v>248326</v>
      </c>
      <c r="C135" s="273">
        <v>238636</v>
      </c>
      <c r="D135" s="273">
        <v>196287</v>
      </c>
      <c r="E135" s="273">
        <v>177622</v>
      </c>
      <c r="F135" s="273">
        <v>188139</v>
      </c>
      <c r="G135" s="261"/>
    </row>
    <row r="136" spans="1:11" ht="15.75" thickBot="1">
      <c r="A136" s="209" t="s">
        <v>89</v>
      </c>
      <c r="B136" s="273">
        <v>248326</v>
      </c>
      <c r="C136" s="273">
        <v>119052</v>
      </c>
      <c r="D136" s="273">
        <v>196287</v>
      </c>
      <c r="E136" s="273">
        <v>177622</v>
      </c>
      <c r="F136" s="273">
        <v>188139</v>
      </c>
      <c r="G136" s="261"/>
      <c r="H136" s="264"/>
      <c r="I136" s="264"/>
      <c r="J136" s="264"/>
      <c r="K136" s="264"/>
    </row>
    <row r="137" spans="1:11" ht="15.75" thickBot="1">
      <c r="A137" s="486" t="s">
        <v>545</v>
      </c>
      <c r="B137" s="488">
        <v>-102488</v>
      </c>
      <c r="C137" s="488">
        <v>-1163614</v>
      </c>
      <c r="D137" s="488">
        <v>-317442</v>
      </c>
      <c r="E137" s="488">
        <v>-163172</v>
      </c>
      <c r="F137" s="482">
        <v>928</v>
      </c>
      <c r="G137" s="262"/>
      <c r="H137" s="265"/>
      <c r="I137" s="265"/>
      <c r="J137" s="265"/>
      <c r="K137" s="265"/>
    </row>
    <row r="138" spans="1:11" ht="15.75" thickBot="1">
      <c r="A138" s="487"/>
      <c r="B138" s="489"/>
      <c r="C138" s="489"/>
      <c r="D138" s="489"/>
      <c r="E138" s="489"/>
      <c r="F138" s="483"/>
      <c r="G138" s="263"/>
      <c r="H138" s="266"/>
      <c r="I138" s="266"/>
      <c r="J138" s="266"/>
      <c r="K138" s="266"/>
    </row>
    <row r="139" spans="1:11" ht="15.75" thickBot="1">
      <c r="A139" s="207" t="s">
        <v>241</v>
      </c>
      <c r="B139" s="273">
        <v>490164</v>
      </c>
      <c r="C139" s="273">
        <v>871813</v>
      </c>
      <c r="D139" s="273">
        <v>398500</v>
      </c>
      <c r="E139" s="273">
        <v>526504</v>
      </c>
      <c r="F139" s="273">
        <v>451183</v>
      </c>
      <c r="G139" s="261"/>
      <c r="H139" s="267"/>
      <c r="I139" s="267"/>
      <c r="J139" s="267"/>
      <c r="K139" s="267"/>
    </row>
    <row r="140" spans="1:11" ht="15.75" thickBot="1">
      <c r="A140" s="486" t="s">
        <v>546</v>
      </c>
      <c r="B140" s="488">
        <v>-224539</v>
      </c>
      <c r="C140" s="488">
        <v>131995</v>
      </c>
      <c r="D140" s="488">
        <v>-6279</v>
      </c>
      <c r="E140" s="488">
        <v>184582</v>
      </c>
      <c r="F140" s="488">
        <v>-190298</v>
      </c>
      <c r="G140" s="262"/>
      <c r="H140" s="265"/>
      <c r="I140" s="265"/>
      <c r="J140" s="265"/>
      <c r="K140" s="265"/>
    </row>
    <row r="141" spans="1:11" ht="15.75" thickBot="1">
      <c r="A141" s="487"/>
      <c r="B141" s="489"/>
      <c r="C141" s="489"/>
      <c r="D141" s="489"/>
      <c r="E141" s="489"/>
      <c r="F141" s="489"/>
      <c r="G141" s="263"/>
      <c r="H141" s="265"/>
      <c r="I141" s="265"/>
      <c r="J141" s="265"/>
      <c r="K141" s="265"/>
    </row>
    <row r="142" spans="1:11">
      <c r="A142" s="480" t="s">
        <v>29</v>
      </c>
      <c r="B142" s="488">
        <v>-131048</v>
      </c>
      <c r="C142" s="482" t="s">
        <v>461</v>
      </c>
      <c r="D142" s="482" t="s">
        <v>461</v>
      </c>
      <c r="E142" s="482" t="s">
        <v>461</v>
      </c>
      <c r="F142" s="482" t="s">
        <v>461</v>
      </c>
      <c r="G142" s="262"/>
      <c r="H142" s="266"/>
      <c r="I142" s="266"/>
      <c r="J142" s="266"/>
      <c r="K142" s="266"/>
    </row>
    <row r="143" spans="1:11" ht="15.75" thickBot="1">
      <c r="A143" s="481"/>
      <c r="B143" s="489"/>
      <c r="C143" s="483"/>
      <c r="D143" s="483"/>
      <c r="E143" s="483"/>
      <c r="F143" s="483"/>
      <c r="G143" s="263"/>
      <c r="H143" s="267"/>
      <c r="I143" s="267"/>
      <c r="J143" s="267"/>
      <c r="K143" s="267"/>
    </row>
    <row r="144" spans="1:11" ht="15.75" thickBot="1">
      <c r="A144" s="480" t="s">
        <v>547</v>
      </c>
      <c r="B144" s="488">
        <v>-93491</v>
      </c>
      <c r="C144" s="482" t="s">
        <v>461</v>
      </c>
      <c r="D144" s="482" t="s">
        <v>461</v>
      </c>
      <c r="E144" s="482" t="s">
        <v>461</v>
      </c>
      <c r="F144" s="482" t="s">
        <v>461</v>
      </c>
      <c r="G144" s="262"/>
      <c r="H144" s="265"/>
      <c r="I144" s="265"/>
      <c r="J144" s="265"/>
      <c r="K144" s="265"/>
    </row>
    <row r="145" spans="1:11" ht="15.75" thickBot="1">
      <c r="A145" s="481"/>
      <c r="B145" s="489"/>
      <c r="C145" s="483"/>
      <c r="D145" s="483"/>
      <c r="E145" s="483"/>
      <c r="F145" s="483"/>
      <c r="G145" s="263"/>
      <c r="H145" s="266"/>
      <c r="I145" s="266"/>
      <c r="J145" s="266"/>
      <c r="K145" s="266"/>
    </row>
    <row r="146" spans="1:11" ht="15.75" thickBot="1">
      <c r="A146" s="207" t="s">
        <v>548</v>
      </c>
      <c r="B146" s="273">
        <v>265625</v>
      </c>
      <c r="C146" s="273">
        <v>1003808</v>
      </c>
      <c r="D146" s="273">
        <v>392221</v>
      </c>
      <c r="E146" s="273">
        <v>711086</v>
      </c>
      <c r="F146" s="273">
        <v>260885</v>
      </c>
      <c r="G146" s="261"/>
      <c r="H146" s="267"/>
      <c r="I146" s="267"/>
      <c r="J146" s="267"/>
      <c r="K146" s="267"/>
    </row>
    <row r="147" spans="1:11">
      <c r="A147" s="480" t="s">
        <v>549</v>
      </c>
      <c r="B147" s="490">
        <v>-0.73540000000000005</v>
      </c>
      <c r="C147" s="484">
        <v>1.5592999999999999</v>
      </c>
      <c r="D147" s="490">
        <v>-0.44840000000000002</v>
      </c>
      <c r="E147" s="484">
        <v>1.7257</v>
      </c>
      <c r="F147" s="482" t="s">
        <v>461</v>
      </c>
      <c r="G147" s="262"/>
      <c r="H147" s="266"/>
      <c r="I147" s="266"/>
      <c r="J147" s="266"/>
      <c r="K147" s="266"/>
    </row>
    <row r="148" spans="1:11" ht="15.75" thickBot="1">
      <c r="A148" s="481"/>
      <c r="B148" s="491"/>
      <c r="C148" s="485"/>
      <c r="D148" s="491"/>
      <c r="E148" s="485"/>
      <c r="F148" s="483"/>
      <c r="G148" s="263"/>
      <c r="H148" s="267"/>
      <c r="I148" s="267"/>
      <c r="J148" s="267"/>
      <c r="K148" s="267"/>
    </row>
    <row r="149" spans="1:11" ht="15.75" thickBot="1">
      <c r="A149" s="209" t="s">
        <v>550</v>
      </c>
      <c r="B149" s="216">
        <v>0.11940000000000001</v>
      </c>
      <c r="C149" s="216">
        <v>0.43969999999999998</v>
      </c>
      <c r="D149" s="216">
        <v>0.17829999999999999</v>
      </c>
      <c r="E149" s="216">
        <v>0.31819999999999998</v>
      </c>
      <c r="F149" s="216">
        <v>0.1178</v>
      </c>
      <c r="G149" s="261"/>
      <c r="H149" s="266"/>
      <c r="I149" s="266"/>
      <c r="J149" s="266"/>
      <c r="K149" s="266"/>
    </row>
    <row r="150" spans="1:11" ht="15.75" thickBot="1">
      <c r="A150" s="207"/>
      <c r="B150" s="208"/>
      <c r="C150" s="208"/>
      <c r="D150" s="208"/>
      <c r="E150" s="208"/>
      <c r="F150" s="208"/>
      <c r="H150" s="267"/>
      <c r="I150" s="267"/>
      <c r="J150" s="267"/>
      <c r="K150" s="267"/>
    </row>
    <row r="151" spans="1:11" ht="15.75" thickBot="1">
      <c r="A151" s="480"/>
      <c r="B151" s="482"/>
      <c r="C151" s="484"/>
      <c r="D151" s="490"/>
      <c r="E151" s="484"/>
      <c r="F151" s="484"/>
      <c r="H151" s="265"/>
      <c r="I151" s="265"/>
      <c r="J151" s="265"/>
      <c r="K151" s="265"/>
    </row>
    <row r="152" spans="1:11" ht="15.75" thickBot="1">
      <c r="A152" s="481"/>
      <c r="B152" s="483"/>
      <c r="C152" s="485"/>
      <c r="D152" s="491"/>
      <c r="E152" s="485"/>
      <c r="F152" s="485"/>
      <c r="H152" s="266"/>
      <c r="I152" s="266"/>
      <c r="J152" s="266"/>
      <c r="K152" s="266"/>
    </row>
    <row r="153" spans="1:11" ht="15.75" thickBot="1">
      <c r="A153" s="209"/>
      <c r="B153" s="216"/>
      <c r="C153" s="216"/>
      <c r="D153" s="216"/>
      <c r="E153" s="216"/>
      <c r="F153" s="216"/>
      <c r="H153" s="267"/>
      <c r="I153" s="267"/>
      <c r="J153" s="267"/>
      <c r="K153" s="267"/>
    </row>
    <row r="154" spans="1:11" ht="15.75" thickBot="1">
      <c r="A154" s="256"/>
      <c r="B154" s="256"/>
      <c r="C154" s="256"/>
      <c r="D154" s="256"/>
      <c r="E154" s="256"/>
      <c r="F154" s="256"/>
      <c r="H154" s="265"/>
      <c r="I154" s="265"/>
      <c r="J154" s="265"/>
      <c r="K154" s="265"/>
    </row>
    <row r="155" spans="1:11">
      <c r="A155" s="256"/>
      <c r="B155" s="256"/>
      <c r="C155" s="256"/>
      <c r="D155" s="256"/>
      <c r="E155" s="256"/>
      <c r="F155" s="256"/>
    </row>
    <row r="156" spans="1:11" ht="15.75" thickBot="1">
      <c r="A156" s="204"/>
      <c r="B156" s="259"/>
      <c r="C156" s="259"/>
      <c r="D156" s="259"/>
      <c r="E156" s="259"/>
      <c r="F156" s="259"/>
    </row>
    <row r="157" spans="1:11">
      <c r="A157" s="486"/>
      <c r="B157" s="482"/>
      <c r="C157" s="494"/>
      <c r="D157" s="494"/>
      <c r="E157" s="494"/>
      <c r="F157" s="494"/>
    </row>
    <row r="158" spans="1:11" ht="15.75" thickBot="1">
      <c r="A158" s="487"/>
      <c r="B158" s="483"/>
      <c r="C158" s="495"/>
      <c r="D158" s="495"/>
      <c r="E158" s="495"/>
      <c r="F158" s="495"/>
    </row>
    <row r="159" spans="1:11">
      <c r="A159" s="480"/>
      <c r="B159" s="482"/>
      <c r="C159" s="494"/>
      <c r="D159" s="494"/>
      <c r="E159" s="494"/>
      <c r="F159" s="494"/>
    </row>
    <row r="160" spans="1:11" ht="15.75" thickBot="1">
      <c r="A160" s="481"/>
      <c r="B160" s="483"/>
      <c r="C160" s="495"/>
      <c r="D160" s="495"/>
      <c r="E160" s="495"/>
      <c r="F160" s="495"/>
    </row>
    <row r="161" spans="1:6">
      <c r="A161" s="480"/>
      <c r="B161" s="482"/>
      <c r="C161" s="482"/>
      <c r="D161" s="482"/>
      <c r="E161" s="482"/>
      <c r="F161" s="482"/>
    </row>
    <row r="162" spans="1:6" ht="15.75" thickBot="1">
      <c r="A162" s="481"/>
      <c r="B162" s="483"/>
      <c r="C162" s="483"/>
      <c r="D162" s="483"/>
      <c r="E162" s="483"/>
      <c r="F162" s="483"/>
    </row>
    <row r="163" spans="1:6">
      <c r="A163" s="480"/>
      <c r="B163" s="482"/>
      <c r="C163" s="490"/>
      <c r="D163" s="490"/>
      <c r="E163" s="490"/>
      <c r="F163" s="490"/>
    </row>
    <row r="164" spans="1:6" ht="15.75" thickBot="1">
      <c r="A164" s="481"/>
      <c r="B164" s="483"/>
      <c r="C164" s="491"/>
      <c r="D164" s="491"/>
      <c r="E164" s="491"/>
      <c r="F164" s="491"/>
    </row>
    <row r="165" spans="1:6">
      <c r="A165" s="480"/>
      <c r="B165" s="490"/>
      <c r="C165" s="490"/>
      <c r="D165" s="490"/>
      <c r="E165" s="490"/>
      <c r="F165" s="490"/>
    </row>
    <row r="166" spans="1:6" ht="15.75" thickBot="1">
      <c r="A166" s="481"/>
      <c r="B166" s="491"/>
      <c r="C166" s="491"/>
      <c r="D166" s="491"/>
      <c r="E166" s="491"/>
      <c r="F166" s="491"/>
    </row>
    <row r="167" spans="1:6">
      <c r="A167" s="486"/>
      <c r="B167" s="482"/>
      <c r="C167" s="482"/>
      <c r="D167" s="482"/>
      <c r="E167" s="482"/>
      <c r="F167" s="482"/>
    </row>
    <row r="168" spans="1:6" ht="15.75" thickBot="1">
      <c r="A168" s="487"/>
      <c r="B168" s="483"/>
      <c r="C168" s="483"/>
      <c r="D168" s="483"/>
      <c r="E168" s="483"/>
      <c r="F168" s="483"/>
    </row>
    <row r="169" spans="1:6" ht="15.75" thickBot="1">
      <c r="A169" s="207"/>
      <c r="B169" s="210"/>
      <c r="C169" s="210"/>
      <c r="D169" s="210"/>
      <c r="E169" s="210"/>
      <c r="F169" s="210"/>
    </row>
    <row r="170" spans="1:6">
      <c r="A170" s="486"/>
      <c r="B170" s="482"/>
      <c r="C170" s="482"/>
      <c r="D170" s="482"/>
      <c r="E170" s="482"/>
      <c r="F170" s="494"/>
    </row>
    <row r="171" spans="1:6" ht="15.75" thickBot="1">
      <c r="A171" s="487"/>
      <c r="B171" s="483"/>
      <c r="C171" s="483"/>
      <c r="D171" s="483"/>
      <c r="E171" s="483"/>
      <c r="F171" s="495"/>
    </row>
    <row r="172" spans="1:6">
      <c r="A172" s="480"/>
      <c r="B172" s="482"/>
      <c r="C172" s="482"/>
      <c r="D172" s="482"/>
      <c r="E172" s="482"/>
      <c r="F172" s="482"/>
    </row>
    <row r="173" spans="1:6" ht="15.75" thickBot="1">
      <c r="A173" s="481"/>
      <c r="B173" s="483"/>
      <c r="C173" s="483"/>
      <c r="D173" s="483"/>
      <c r="E173" s="483"/>
      <c r="F173" s="483"/>
    </row>
    <row r="174" spans="1:6" ht="15.75" thickBot="1">
      <c r="A174" s="209"/>
      <c r="B174" s="210"/>
      <c r="C174" s="210"/>
      <c r="D174" s="210"/>
      <c r="E174" s="210"/>
      <c r="F174" s="208"/>
    </row>
    <row r="175" spans="1:6">
      <c r="A175" s="486"/>
      <c r="B175" s="482"/>
      <c r="C175" s="494"/>
      <c r="D175" s="494"/>
      <c r="E175" s="494"/>
      <c r="F175" s="494"/>
    </row>
    <row r="176" spans="1:6" ht="15.75" thickBot="1">
      <c r="A176" s="487"/>
      <c r="B176" s="483"/>
      <c r="C176" s="495"/>
      <c r="D176" s="495"/>
      <c r="E176" s="495"/>
      <c r="F176" s="495"/>
    </row>
    <row r="177" spans="1:6">
      <c r="A177" s="480"/>
      <c r="B177" s="482"/>
      <c r="C177" s="490"/>
      <c r="D177" s="490"/>
      <c r="E177" s="490"/>
      <c r="F177" s="484"/>
    </row>
    <row r="178" spans="1:6" ht="15.75" thickBot="1">
      <c r="A178" s="481"/>
      <c r="B178" s="483"/>
      <c r="C178" s="491"/>
      <c r="D178" s="491"/>
      <c r="E178" s="491"/>
      <c r="F178" s="485"/>
    </row>
    <row r="179" spans="1:6">
      <c r="A179" s="480"/>
      <c r="B179" s="490"/>
      <c r="C179" s="490"/>
      <c r="D179" s="490"/>
      <c r="E179" s="490"/>
      <c r="F179" s="490"/>
    </row>
    <row r="180" spans="1:6" ht="15.75" thickBot="1">
      <c r="A180" s="481"/>
      <c r="B180" s="491"/>
      <c r="C180" s="491"/>
      <c r="D180" s="491"/>
      <c r="E180" s="491"/>
      <c r="F180" s="491"/>
    </row>
    <row r="181" spans="1:6">
      <c r="A181" s="256"/>
      <c r="B181" s="256"/>
      <c r="C181" s="256"/>
      <c r="D181" s="256"/>
      <c r="E181" s="256"/>
      <c r="F181" s="256"/>
    </row>
    <row r="182" spans="1:6">
      <c r="A182" s="256"/>
      <c r="B182" s="256"/>
      <c r="C182" s="256"/>
      <c r="D182" s="256"/>
      <c r="E182" s="256"/>
      <c r="F182" s="256"/>
    </row>
    <row r="183" spans="1:6" ht="15.75" thickBot="1">
      <c r="A183" s="204"/>
      <c r="B183" s="259"/>
      <c r="C183" s="259"/>
      <c r="D183" s="259"/>
      <c r="E183" s="259"/>
      <c r="F183" s="259"/>
    </row>
    <row r="184" spans="1:6">
      <c r="A184" s="486"/>
      <c r="B184" s="482"/>
      <c r="C184" s="482"/>
      <c r="D184" s="482"/>
      <c r="E184" s="482"/>
      <c r="F184" s="482"/>
    </row>
    <row r="185" spans="1:6" ht="15.75" thickBot="1">
      <c r="A185" s="487"/>
      <c r="B185" s="483"/>
      <c r="C185" s="483"/>
      <c r="D185" s="483"/>
      <c r="E185" s="483"/>
      <c r="F185" s="483"/>
    </row>
    <row r="186" spans="1:6">
      <c r="A186" s="480"/>
      <c r="B186" s="482"/>
      <c r="C186" s="482"/>
      <c r="D186" s="482"/>
      <c r="E186" s="482"/>
      <c r="F186" s="482"/>
    </row>
    <row r="187" spans="1:6" ht="15.75" thickBot="1">
      <c r="A187" s="481"/>
      <c r="B187" s="483"/>
      <c r="C187" s="483"/>
      <c r="D187" s="483"/>
      <c r="E187" s="483"/>
      <c r="F187" s="483"/>
    </row>
    <row r="188" spans="1:6">
      <c r="A188" s="486"/>
      <c r="B188" s="482"/>
      <c r="C188" s="482"/>
      <c r="D188" s="482"/>
      <c r="E188" s="482"/>
      <c r="F188" s="482"/>
    </row>
    <row r="189" spans="1:6" ht="15.75" thickBot="1">
      <c r="A189" s="487"/>
      <c r="B189" s="483"/>
      <c r="C189" s="483"/>
      <c r="D189" s="483"/>
      <c r="E189" s="483"/>
      <c r="F189" s="483"/>
    </row>
    <row r="190" spans="1:6">
      <c r="A190" s="480"/>
      <c r="B190" s="482"/>
      <c r="C190" s="482"/>
      <c r="D190" s="482"/>
      <c r="E190" s="482"/>
      <c r="F190" s="482"/>
    </row>
    <row r="191" spans="1:6" ht="15.75" thickBot="1">
      <c r="A191" s="481"/>
      <c r="B191" s="483"/>
      <c r="C191" s="483"/>
      <c r="D191" s="483"/>
      <c r="E191" s="483"/>
      <c r="F191" s="483"/>
    </row>
    <row r="192" spans="1:6" ht="15.75" thickBot="1">
      <c r="A192" s="209"/>
      <c r="B192" s="210"/>
      <c r="C192" s="210"/>
      <c r="D192" s="210"/>
      <c r="E192" s="210"/>
      <c r="F192" s="210"/>
    </row>
    <row r="193" spans="1:6" ht="15.75" thickBot="1">
      <c r="A193" s="269"/>
      <c r="B193" s="210"/>
      <c r="C193" s="210"/>
      <c r="D193" s="210"/>
      <c r="E193" s="210"/>
      <c r="F193" s="210"/>
    </row>
    <row r="194" spans="1:6">
      <c r="A194" s="486"/>
      <c r="B194" s="482"/>
      <c r="C194" s="482"/>
      <c r="D194" s="482"/>
      <c r="E194" s="494"/>
      <c r="F194" s="482"/>
    </row>
    <row r="195" spans="1:6" ht="15.75" thickBot="1">
      <c r="A195" s="487"/>
      <c r="B195" s="483"/>
      <c r="C195" s="483"/>
      <c r="D195" s="483"/>
      <c r="E195" s="495"/>
      <c r="F195" s="483"/>
    </row>
    <row r="196" spans="1:6">
      <c r="A196" s="480"/>
      <c r="B196" s="482"/>
      <c r="C196" s="482"/>
      <c r="D196" s="482"/>
      <c r="E196" s="494"/>
      <c r="F196" s="482"/>
    </row>
    <row r="197" spans="1:6" ht="15.75" thickBot="1">
      <c r="A197" s="481"/>
      <c r="B197" s="483"/>
      <c r="C197" s="483"/>
      <c r="D197" s="483"/>
      <c r="E197" s="495"/>
      <c r="F197" s="483"/>
    </row>
    <row r="198" spans="1:6" ht="15.75" thickBot="1">
      <c r="A198" s="269"/>
      <c r="B198" s="210"/>
      <c r="C198" s="208"/>
      <c r="D198" s="210"/>
      <c r="E198" s="208"/>
      <c r="F198" s="208"/>
    </row>
    <row r="199" spans="1:6">
      <c r="A199" s="492"/>
      <c r="B199" s="494"/>
      <c r="C199" s="482"/>
      <c r="D199" s="482"/>
      <c r="E199" s="482"/>
      <c r="F199" s="494"/>
    </row>
    <row r="200" spans="1:6" ht="15.75" thickBot="1">
      <c r="A200" s="493"/>
      <c r="B200" s="495"/>
      <c r="C200" s="483"/>
      <c r="D200" s="483"/>
      <c r="E200" s="483"/>
      <c r="F200" s="495"/>
    </row>
    <row r="201" spans="1:6" ht="15.75" thickBot="1">
      <c r="A201" s="207"/>
      <c r="B201" s="210"/>
      <c r="C201" s="210"/>
      <c r="D201" s="210"/>
      <c r="E201" s="210"/>
      <c r="F201" s="210"/>
    </row>
    <row r="202" spans="1:6" ht="15.75" thickBot="1">
      <c r="A202" s="209"/>
      <c r="B202" s="210"/>
      <c r="C202" s="210"/>
      <c r="D202" s="210"/>
      <c r="E202" s="210"/>
      <c r="F202" s="210"/>
    </row>
    <row r="203" spans="1:6">
      <c r="A203" s="486"/>
      <c r="B203" s="482"/>
      <c r="C203" s="482"/>
      <c r="D203" s="482"/>
      <c r="E203" s="494"/>
      <c r="F203" s="482"/>
    </row>
    <row r="204" spans="1:6" ht="15.75" thickBot="1">
      <c r="A204" s="487"/>
      <c r="B204" s="483"/>
      <c r="C204" s="483"/>
      <c r="D204" s="483"/>
      <c r="E204" s="495"/>
      <c r="F204" s="483"/>
    </row>
    <row r="205" spans="1:6">
      <c r="A205" s="480"/>
      <c r="B205" s="482"/>
      <c r="C205" s="484"/>
      <c r="D205" s="490"/>
      <c r="E205" s="484"/>
      <c r="F205" s="490"/>
    </row>
    <row r="206" spans="1:6" ht="15.75" thickBot="1">
      <c r="A206" s="481"/>
      <c r="B206" s="483"/>
      <c r="C206" s="485"/>
      <c r="D206" s="491"/>
      <c r="E206" s="485"/>
      <c r="F206" s="491"/>
    </row>
    <row r="207" spans="1:6">
      <c r="A207" s="480"/>
      <c r="B207" s="490"/>
      <c r="C207" s="484"/>
      <c r="D207" s="490"/>
      <c r="E207" s="484"/>
      <c r="F207" s="490"/>
    </row>
    <row r="208" spans="1:6" ht="15.75" thickBot="1">
      <c r="A208" s="481"/>
      <c r="B208" s="491"/>
      <c r="C208" s="485"/>
      <c r="D208" s="491"/>
      <c r="E208" s="485"/>
      <c r="F208" s="491"/>
    </row>
    <row r="209" spans="1:6">
      <c r="A209" s="486"/>
      <c r="B209" s="482"/>
      <c r="C209" s="482"/>
      <c r="D209" s="482"/>
      <c r="E209" s="482"/>
      <c r="F209" s="482"/>
    </row>
    <row r="210" spans="1:6" ht="15.75" thickBot="1">
      <c r="A210" s="487"/>
      <c r="B210" s="483"/>
      <c r="C210" s="483"/>
      <c r="D210" s="483"/>
      <c r="E210" s="483"/>
      <c r="F210" s="483"/>
    </row>
    <row r="211" spans="1:6" ht="15.75" thickBot="1">
      <c r="A211" s="207"/>
      <c r="B211" s="210"/>
      <c r="C211" s="210"/>
      <c r="D211" s="210"/>
      <c r="E211" s="210"/>
      <c r="F211" s="210"/>
    </row>
    <row r="212" spans="1:6">
      <c r="A212" s="486"/>
      <c r="B212" s="494"/>
      <c r="C212" s="482"/>
      <c r="D212" s="482"/>
      <c r="E212" s="494"/>
      <c r="F212" s="482"/>
    </row>
    <row r="213" spans="1:6" ht="15.75" thickBot="1">
      <c r="A213" s="487"/>
      <c r="B213" s="495"/>
      <c r="C213" s="483"/>
      <c r="D213" s="483"/>
      <c r="E213" s="495"/>
      <c r="F213" s="483"/>
    </row>
    <row r="214" spans="1:6">
      <c r="A214" s="486"/>
      <c r="B214" s="494"/>
      <c r="C214" s="482"/>
      <c r="D214" s="482"/>
      <c r="E214" s="482"/>
      <c r="F214" s="482"/>
    </row>
    <row r="215" spans="1:6" ht="15.75" thickBot="1">
      <c r="A215" s="487"/>
      <c r="B215" s="495"/>
      <c r="C215" s="483"/>
      <c r="D215" s="483"/>
      <c r="E215" s="483"/>
      <c r="F215" s="483"/>
    </row>
    <row r="216" spans="1:6">
      <c r="A216" s="480"/>
      <c r="B216" s="482"/>
      <c r="C216" s="490"/>
      <c r="D216" s="490"/>
      <c r="E216" s="490"/>
      <c r="F216" s="490"/>
    </row>
    <row r="217" spans="1:6" ht="15.75" thickBot="1">
      <c r="A217" s="481"/>
      <c r="B217" s="483"/>
      <c r="C217" s="491"/>
      <c r="D217" s="491"/>
      <c r="E217" s="491"/>
      <c r="F217" s="491"/>
    </row>
    <row r="218" spans="1:6">
      <c r="A218" s="480"/>
      <c r="B218" s="482"/>
      <c r="C218" s="482"/>
      <c r="D218" s="482"/>
      <c r="E218" s="482"/>
      <c r="F218" s="490"/>
    </row>
    <row r="219" spans="1:6" ht="15.75" thickBot="1">
      <c r="A219" s="481"/>
      <c r="B219" s="483"/>
      <c r="C219" s="483"/>
      <c r="D219" s="483"/>
      <c r="E219" s="483"/>
      <c r="F219" s="491"/>
    </row>
  </sheetData>
  <mergeCells count="319">
    <mergeCell ref="F93:F94"/>
    <mergeCell ref="A124:A125"/>
    <mergeCell ref="B124:B125"/>
    <mergeCell ref="C124:C125"/>
    <mergeCell ref="D124:D125"/>
    <mergeCell ref="E124:E125"/>
    <mergeCell ref="F124:F125"/>
    <mergeCell ref="A119:A120"/>
    <mergeCell ref="B119:B120"/>
    <mergeCell ref="C119:C120"/>
    <mergeCell ref="D119:D120"/>
    <mergeCell ref="E119:E120"/>
    <mergeCell ref="F119:F120"/>
    <mergeCell ref="D64:D65"/>
    <mergeCell ref="E64:E65"/>
    <mergeCell ref="F64:F65"/>
    <mergeCell ref="A133:A134"/>
    <mergeCell ref="B133:B134"/>
    <mergeCell ref="C133:C134"/>
    <mergeCell ref="D133:D134"/>
    <mergeCell ref="E133:E134"/>
    <mergeCell ref="F133:F134"/>
    <mergeCell ref="F66:F67"/>
    <mergeCell ref="E66:E67"/>
    <mergeCell ref="D66:D67"/>
    <mergeCell ref="C66:C67"/>
    <mergeCell ref="A117:A118"/>
    <mergeCell ref="B117:B118"/>
    <mergeCell ref="C117:C118"/>
    <mergeCell ref="D117:D118"/>
    <mergeCell ref="E117:E118"/>
    <mergeCell ref="F117:F118"/>
    <mergeCell ref="A93:A94"/>
    <mergeCell ref="B93:B94"/>
    <mergeCell ref="C93:C94"/>
    <mergeCell ref="D93:D94"/>
    <mergeCell ref="E93:E94"/>
    <mergeCell ref="F212:F213"/>
    <mergeCell ref="F214:F215"/>
    <mergeCell ref="F216:F217"/>
    <mergeCell ref="F218:F219"/>
    <mergeCell ref="L13:M13"/>
    <mergeCell ref="F147:F148"/>
    <mergeCell ref="F196:F197"/>
    <mergeCell ref="F199:F200"/>
    <mergeCell ref="F203:F204"/>
    <mergeCell ref="F205:F206"/>
    <mergeCell ref="F207:F208"/>
    <mergeCell ref="F209:F210"/>
    <mergeCell ref="F179:F180"/>
    <mergeCell ref="F184:F185"/>
    <mergeCell ref="F186:F187"/>
    <mergeCell ref="F188:F189"/>
    <mergeCell ref="F190:F191"/>
    <mergeCell ref="F194:F195"/>
    <mergeCell ref="F165:F166"/>
    <mergeCell ref="F167:F168"/>
    <mergeCell ref="F170:F171"/>
    <mergeCell ref="F172:F173"/>
    <mergeCell ref="F175:F176"/>
    <mergeCell ref="F177:F178"/>
    <mergeCell ref="F151:F152"/>
    <mergeCell ref="F157:F158"/>
    <mergeCell ref="F159:F160"/>
    <mergeCell ref="F161:F162"/>
    <mergeCell ref="F163:F164"/>
    <mergeCell ref="F137:F138"/>
    <mergeCell ref="F140:F141"/>
    <mergeCell ref="F142:F143"/>
    <mergeCell ref="F144:F145"/>
    <mergeCell ref="F34:F35"/>
    <mergeCell ref="F37:F38"/>
    <mergeCell ref="F43:F44"/>
    <mergeCell ref="F47:F48"/>
    <mergeCell ref="F51:F52"/>
    <mergeCell ref="F60:F61"/>
    <mergeCell ref="E216:E217"/>
    <mergeCell ref="E218:E219"/>
    <mergeCell ref="F5:F6"/>
    <mergeCell ref="F10:F11"/>
    <mergeCell ref="F13:F14"/>
    <mergeCell ref="F18:F19"/>
    <mergeCell ref="F20:F21"/>
    <mergeCell ref="F24:F25"/>
    <mergeCell ref="F28:F29"/>
    <mergeCell ref="F31:F32"/>
    <mergeCell ref="E203:E204"/>
    <mergeCell ref="E205:E206"/>
    <mergeCell ref="E207:E208"/>
    <mergeCell ref="E209:E210"/>
    <mergeCell ref="E212:E213"/>
    <mergeCell ref="E214:E215"/>
    <mergeCell ref="E186:E187"/>
    <mergeCell ref="E188:E189"/>
    <mergeCell ref="E190:E191"/>
    <mergeCell ref="E194:E195"/>
    <mergeCell ref="E196:E197"/>
    <mergeCell ref="E199:E200"/>
    <mergeCell ref="E167:E168"/>
    <mergeCell ref="E170:E171"/>
    <mergeCell ref="E172:E173"/>
    <mergeCell ref="E175:E176"/>
    <mergeCell ref="E177:E178"/>
    <mergeCell ref="E179:E180"/>
    <mergeCell ref="E184:E185"/>
    <mergeCell ref="E151:E152"/>
    <mergeCell ref="E157:E158"/>
    <mergeCell ref="E159:E160"/>
    <mergeCell ref="E161:E162"/>
    <mergeCell ref="E163:E164"/>
    <mergeCell ref="E165:E166"/>
    <mergeCell ref="E137:E138"/>
    <mergeCell ref="E140:E141"/>
    <mergeCell ref="E142:E143"/>
    <mergeCell ref="E144:E145"/>
    <mergeCell ref="E147:E148"/>
    <mergeCell ref="E34:E35"/>
    <mergeCell ref="E37:E38"/>
    <mergeCell ref="E43:E44"/>
    <mergeCell ref="E47:E48"/>
    <mergeCell ref="E51:E52"/>
    <mergeCell ref="E60:E61"/>
    <mergeCell ref="D216:D217"/>
    <mergeCell ref="D218:D219"/>
    <mergeCell ref="E5:E6"/>
    <mergeCell ref="E10:E11"/>
    <mergeCell ref="E13:E14"/>
    <mergeCell ref="E18:E19"/>
    <mergeCell ref="E20:E21"/>
    <mergeCell ref="E24:E25"/>
    <mergeCell ref="E28:E29"/>
    <mergeCell ref="E31:E32"/>
    <mergeCell ref="D203:D204"/>
    <mergeCell ref="D205:D206"/>
    <mergeCell ref="D207:D208"/>
    <mergeCell ref="D209:D210"/>
    <mergeCell ref="D212:D213"/>
    <mergeCell ref="D214:D215"/>
    <mergeCell ref="D186:D187"/>
    <mergeCell ref="D188:D189"/>
    <mergeCell ref="D190:D191"/>
    <mergeCell ref="D194:D195"/>
    <mergeCell ref="D196:D197"/>
    <mergeCell ref="D199:D200"/>
    <mergeCell ref="D167:D168"/>
    <mergeCell ref="D170:D171"/>
    <mergeCell ref="D172:D173"/>
    <mergeCell ref="D175:D176"/>
    <mergeCell ref="D177:D178"/>
    <mergeCell ref="D179:D180"/>
    <mergeCell ref="D184:D185"/>
    <mergeCell ref="D151:D152"/>
    <mergeCell ref="D157:D158"/>
    <mergeCell ref="D159:D160"/>
    <mergeCell ref="D161:D162"/>
    <mergeCell ref="D163:D164"/>
    <mergeCell ref="D165:D166"/>
    <mergeCell ref="D137:D138"/>
    <mergeCell ref="D140:D141"/>
    <mergeCell ref="D142:D143"/>
    <mergeCell ref="D144:D145"/>
    <mergeCell ref="D147:D148"/>
    <mergeCell ref="D34:D35"/>
    <mergeCell ref="D37:D38"/>
    <mergeCell ref="D43:D44"/>
    <mergeCell ref="D47:D48"/>
    <mergeCell ref="D51:D52"/>
    <mergeCell ref="D60:D61"/>
    <mergeCell ref="C216:C217"/>
    <mergeCell ref="C218:C219"/>
    <mergeCell ref="D5:D6"/>
    <mergeCell ref="D10:D11"/>
    <mergeCell ref="D13:D14"/>
    <mergeCell ref="D18:D19"/>
    <mergeCell ref="D20:D21"/>
    <mergeCell ref="D24:D25"/>
    <mergeCell ref="D28:D29"/>
    <mergeCell ref="D31:D32"/>
    <mergeCell ref="C203:C204"/>
    <mergeCell ref="C205:C206"/>
    <mergeCell ref="C207:C208"/>
    <mergeCell ref="C209:C210"/>
    <mergeCell ref="C212:C213"/>
    <mergeCell ref="C214:C215"/>
    <mergeCell ref="C186:C187"/>
    <mergeCell ref="C188:C189"/>
    <mergeCell ref="C190:C191"/>
    <mergeCell ref="C194:C195"/>
    <mergeCell ref="C196:C197"/>
    <mergeCell ref="C199:C200"/>
    <mergeCell ref="C167:C168"/>
    <mergeCell ref="C170:C171"/>
    <mergeCell ref="C172:C173"/>
    <mergeCell ref="C175:C176"/>
    <mergeCell ref="C177:C178"/>
    <mergeCell ref="C179:C180"/>
    <mergeCell ref="C184:C185"/>
    <mergeCell ref="C151:C152"/>
    <mergeCell ref="C157:C158"/>
    <mergeCell ref="C159:C160"/>
    <mergeCell ref="C161:C162"/>
    <mergeCell ref="C163:C164"/>
    <mergeCell ref="C165:C166"/>
    <mergeCell ref="C137:C138"/>
    <mergeCell ref="C140:C141"/>
    <mergeCell ref="C142:C143"/>
    <mergeCell ref="C144:C145"/>
    <mergeCell ref="C147:C148"/>
    <mergeCell ref="C34:C35"/>
    <mergeCell ref="C37:C38"/>
    <mergeCell ref="C43:C44"/>
    <mergeCell ref="C47:C48"/>
    <mergeCell ref="C51:C52"/>
    <mergeCell ref="C10:C11"/>
    <mergeCell ref="C13:C14"/>
    <mergeCell ref="C18:C19"/>
    <mergeCell ref="C20:C21"/>
    <mergeCell ref="C24:C25"/>
    <mergeCell ref="C28:C29"/>
    <mergeCell ref="A218:A219"/>
    <mergeCell ref="B218:B219"/>
    <mergeCell ref="A216:A217"/>
    <mergeCell ref="B216:B217"/>
    <mergeCell ref="A214:A215"/>
    <mergeCell ref="B214:B215"/>
    <mergeCell ref="A212:A213"/>
    <mergeCell ref="B212:B213"/>
    <mergeCell ref="A209:A210"/>
    <mergeCell ref="B209:B210"/>
    <mergeCell ref="A207:A208"/>
    <mergeCell ref="B207:B208"/>
    <mergeCell ref="A205:A206"/>
    <mergeCell ref="B205:B206"/>
    <mergeCell ref="A203:A204"/>
    <mergeCell ref="B203:B204"/>
    <mergeCell ref="A199:A200"/>
    <mergeCell ref="B199:B200"/>
    <mergeCell ref="A196:A197"/>
    <mergeCell ref="B196:B197"/>
    <mergeCell ref="A194:A195"/>
    <mergeCell ref="B194:B195"/>
    <mergeCell ref="A190:A191"/>
    <mergeCell ref="B190:B191"/>
    <mergeCell ref="A188:A189"/>
    <mergeCell ref="B188:B189"/>
    <mergeCell ref="A186:A187"/>
    <mergeCell ref="B186:B187"/>
    <mergeCell ref="A184:A185"/>
    <mergeCell ref="B184:B185"/>
    <mergeCell ref="A179:A180"/>
    <mergeCell ref="B179:B180"/>
    <mergeCell ref="A177:A178"/>
    <mergeCell ref="B177:B178"/>
    <mergeCell ref="A175:A176"/>
    <mergeCell ref="B175:B176"/>
    <mergeCell ref="A172:A173"/>
    <mergeCell ref="B172:B173"/>
    <mergeCell ref="A170:A171"/>
    <mergeCell ref="B170:B171"/>
    <mergeCell ref="A167:A168"/>
    <mergeCell ref="B167:B168"/>
    <mergeCell ref="A165:A166"/>
    <mergeCell ref="B165:B166"/>
    <mergeCell ref="A163:A164"/>
    <mergeCell ref="B163:B164"/>
    <mergeCell ref="A161:A162"/>
    <mergeCell ref="B161:B162"/>
    <mergeCell ref="A159:A160"/>
    <mergeCell ref="B159:B160"/>
    <mergeCell ref="A157:A158"/>
    <mergeCell ref="B157:B158"/>
    <mergeCell ref="A151:A152"/>
    <mergeCell ref="B151:B152"/>
    <mergeCell ref="B147:B148"/>
    <mergeCell ref="A147:A148"/>
    <mergeCell ref="A144:A145"/>
    <mergeCell ref="B144:B145"/>
    <mergeCell ref="A142:A143"/>
    <mergeCell ref="B142:B143"/>
    <mergeCell ref="A140:A141"/>
    <mergeCell ref="B140:B141"/>
    <mergeCell ref="A137:A138"/>
    <mergeCell ref="B137:B138"/>
    <mergeCell ref="A66:A67"/>
    <mergeCell ref="B66:B67"/>
    <mergeCell ref="A60:A61"/>
    <mergeCell ref="B60:B61"/>
    <mergeCell ref="C60:C61"/>
    <mergeCell ref="A64:A65"/>
    <mergeCell ref="B64:B65"/>
    <mergeCell ref="C64:C65"/>
    <mergeCell ref="A51:A52"/>
    <mergeCell ref="B51:B52"/>
    <mergeCell ref="A47:A48"/>
    <mergeCell ref="B47:B48"/>
    <mergeCell ref="A43:A44"/>
    <mergeCell ref="B43:B44"/>
    <mergeCell ref="A37:A38"/>
    <mergeCell ref="B37:B38"/>
    <mergeCell ref="A34:A35"/>
    <mergeCell ref="B34:B35"/>
    <mergeCell ref="A13:A14"/>
    <mergeCell ref="B13:B14"/>
    <mergeCell ref="A10:A11"/>
    <mergeCell ref="B10:B11"/>
    <mergeCell ref="A5:A6"/>
    <mergeCell ref="B5:B6"/>
    <mergeCell ref="C5:C6"/>
    <mergeCell ref="A31:A32"/>
    <mergeCell ref="B31:B32"/>
    <mergeCell ref="A28:A29"/>
    <mergeCell ref="B28:B29"/>
    <mergeCell ref="A24:A25"/>
    <mergeCell ref="B24:B25"/>
    <mergeCell ref="A20:A21"/>
    <mergeCell ref="B20:B21"/>
    <mergeCell ref="A18:A19"/>
    <mergeCell ref="B18:B19"/>
    <mergeCell ref="C31:C32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4"/>
  <sheetViews>
    <sheetView topLeftCell="A2" workbookViewId="0">
      <selection activeCell="I27" sqref="I27"/>
    </sheetView>
  </sheetViews>
  <sheetFormatPr defaultColWidth="8.85546875" defaultRowHeight="15"/>
  <cols>
    <col min="1" max="1" width="13.140625" style="275" customWidth="1"/>
    <col min="2" max="2" width="8.85546875" style="275"/>
    <col min="3" max="3" width="9.85546875" style="275" customWidth="1"/>
    <col min="4" max="4" width="15" style="275" customWidth="1"/>
    <col min="5" max="7" width="8.85546875" style="275"/>
    <col min="8" max="8" width="14.7109375" style="275" customWidth="1"/>
    <col min="9" max="9" width="11.7109375" style="275" customWidth="1"/>
    <col min="10" max="16384" width="8.85546875" style="275"/>
  </cols>
  <sheetData>
    <row r="1" spans="1:6">
      <c r="A1" s="275" t="s">
        <v>130</v>
      </c>
      <c r="B1" s="275" t="s">
        <v>572</v>
      </c>
      <c r="C1" s="275" t="s">
        <v>573</v>
      </c>
      <c r="D1" s="275" t="s">
        <v>574</v>
      </c>
      <c r="E1" s="275" t="s">
        <v>575</v>
      </c>
      <c r="F1" s="275" t="s">
        <v>576</v>
      </c>
    </row>
    <row r="2" spans="1:6">
      <c r="A2" s="276" t="s">
        <v>577</v>
      </c>
      <c r="B2" s="275">
        <v>5.59</v>
      </c>
      <c r="C2" s="275">
        <v>5.6</v>
      </c>
      <c r="D2" s="275">
        <v>5.49</v>
      </c>
      <c r="E2" s="275">
        <v>5.5</v>
      </c>
      <c r="F2" s="275">
        <v>7682300</v>
      </c>
    </row>
    <row r="3" spans="1:6">
      <c r="A3" s="276" t="s">
        <v>578</v>
      </c>
      <c r="B3" s="275">
        <v>5.51</v>
      </c>
      <c r="C3" s="275">
        <v>5.6</v>
      </c>
      <c r="D3" s="275">
        <v>5.5</v>
      </c>
      <c r="E3" s="275">
        <v>5.56</v>
      </c>
      <c r="F3" s="275">
        <v>7918600</v>
      </c>
    </row>
    <row r="4" spans="1:6">
      <c r="A4" s="276" t="s">
        <v>579</v>
      </c>
      <c r="B4" s="275">
        <v>5.57</v>
      </c>
      <c r="C4" s="275">
        <v>5.87</v>
      </c>
      <c r="D4" s="275">
        <v>5.56</v>
      </c>
      <c r="E4" s="275">
        <v>5.83</v>
      </c>
      <c r="F4" s="275">
        <v>10414800</v>
      </c>
    </row>
    <row r="5" spans="1:6">
      <c r="A5" s="276" t="s">
        <v>580</v>
      </c>
      <c r="B5" s="275">
        <v>5.82</v>
      </c>
      <c r="C5" s="275">
        <v>5.83</v>
      </c>
      <c r="D5" s="275">
        <v>5.59</v>
      </c>
      <c r="E5" s="275">
        <v>5.59</v>
      </c>
      <c r="F5" s="275">
        <v>8182200</v>
      </c>
    </row>
    <row r="6" spans="1:6">
      <c r="A6" s="276" t="s">
        <v>581</v>
      </c>
      <c r="B6" s="275">
        <v>5.63</v>
      </c>
      <c r="C6" s="275">
        <v>5.67</v>
      </c>
      <c r="D6" s="275">
        <v>5.58</v>
      </c>
      <c r="E6" s="275">
        <v>5.58</v>
      </c>
      <c r="F6" s="275">
        <v>4149400</v>
      </c>
    </row>
    <row r="7" spans="1:6">
      <c r="A7" s="276" t="s">
        <v>582</v>
      </c>
      <c r="B7" s="275">
        <v>5.55</v>
      </c>
      <c r="C7" s="275">
        <v>5.59</v>
      </c>
      <c r="D7" s="275">
        <v>5.46</v>
      </c>
      <c r="E7" s="275">
        <v>5.5</v>
      </c>
      <c r="F7" s="275">
        <v>12936200</v>
      </c>
    </row>
    <row r="8" spans="1:6">
      <c r="A8" s="276">
        <v>42801</v>
      </c>
      <c r="B8" s="275">
        <v>5.5</v>
      </c>
      <c r="C8" s="275">
        <v>5.63</v>
      </c>
      <c r="D8" s="275">
        <v>5.5</v>
      </c>
      <c r="E8" s="275">
        <v>5.63</v>
      </c>
      <c r="F8" s="275">
        <v>3943900</v>
      </c>
    </row>
    <row r="9" spans="1:6">
      <c r="A9" s="276">
        <v>42832</v>
      </c>
      <c r="B9" s="275">
        <v>5.6</v>
      </c>
      <c r="C9" s="275">
        <v>5.63</v>
      </c>
      <c r="D9" s="275">
        <v>5.57</v>
      </c>
      <c r="E9" s="275">
        <v>5.62</v>
      </c>
      <c r="F9" s="275">
        <v>1969700</v>
      </c>
    </row>
    <row r="10" spans="1:6">
      <c r="A10" s="276">
        <v>42862</v>
      </c>
      <c r="B10" s="275">
        <v>5.62</v>
      </c>
      <c r="C10" s="275">
        <v>5.67</v>
      </c>
      <c r="D10" s="275">
        <v>5.62</v>
      </c>
      <c r="E10" s="275">
        <v>5.66</v>
      </c>
      <c r="F10" s="275">
        <v>4492700</v>
      </c>
    </row>
    <row r="11" spans="1:6">
      <c r="A11" s="276">
        <v>42893</v>
      </c>
      <c r="B11" s="275">
        <v>5.66</v>
      </c>
      <c r="C11" s="275">
        <v>5.76</v>
      </c>
      <c r="D11" s="275">
        <v>5.65</v>
      </c>
      <c r="E11" s="275">
        <v>5.76</v>
      </c>
      <c r="F11" s="275">
        <v>6210400</v>
      </c>
    </row>
    <row r="12" spans="1:6">
      <c r="A12" s="276">
        <v>42923</v>
      </c>
      <c r="B12" s="275">
        <v>5.76</v>
      </c>
      <c r="C12" s="275">
        <v>5.76</v>
      </c>
      <c r="D12" s="275">
        <v>5.65</v>
      </c>
      <c r="E12" s="275">
        <v>5.66</v>
      </c>
      <c r="F12" s="275">
        <v>2391000</v>
      </c>
    </row>
    <row r="13" spans="1:6">
      <c r="A13" s="276">
        <v>43015</v>
      </c>
      <c r="B13" s="275">
        <v>5.65</v>
      </c>
      <c r="C13" s="275">
        <v>5.67</v>
      </c>
      <c r="D13" s="275">
        <v>5.58</v>
      </c>
      <c r="E13" s="275">
        <v>5.61</v>
      </c>
      <c r="F13" s="275">
        <v>4236000</v>
      </c>
    </row>
    <row r="14" spans="1:6">
      <c r="A14" s="276">
        <v>43046</v>
      </c>
      <c r="B14" s="275">
        <v>5.61</v>
      </c>
      <c r="C14" s="275">
        <v>5.67</v>
      </c>
      <c r="D14" s="275">
        <v>5.59</v>
      </c>
      <c r="E14" s="275">
        <v>5.65</v>
      </c>
      <c r="F14" s="275">
        <v>5211600</v>
      </c>
    </row>
    <row r="15" spans="1:6">
      <c r="A15" s="276">
        <v>43076</v>
      </c>
      <c r="B15" s="275">
        <v>5.65</v>
      </c>
      <c r="C15" s="275">
        <v>5.69</v>
      </c>
      <c r="D15" s="275">
        <v>5.65</v>
      </c>
      <c r="E15" s="275">
        <v>5.67</v>
      </c>
      <c r="F15" s="275">
        <v>2016700</v>
      </c>
    </row>
    <row r="16" spans="1:6">
      <c r="A16" s="276" t="s">
        <v>583</v>
      </c>
      <c r="B16" s="275">
        <v>5.7</v>
      </c>
      <c r="C16" s="275">
        <v>5.73</v>
      </c>
      <c r="D16" s="275">
        <v>5.69</v>
      </c>
      <c r="E16" s="275">
        <v>5.7</v>
      </c>
      <c r="F16" s="275">
        <v>3779600</v>
      </c>
    </row>
    <row r="17" spans="1:9">
      <c r="A17" s="276" t="s">
        <v>584</v>
      </c>
      <c r="B17" s="275">
        <v>5.72</v>
      </c>
      <c r="C17" s="275">
        <v>5.75</v>
      </c>
      <c r="D17" s="275">
        <v>5.7</v>
      </c>
      <c r="E17" s="275">
        <v>5.74</v>
      </c>
      <c r="F17" s="275">
        <v>2087800</v>
      </c>
    </row>
    <row r="18" spans="1:9">
      <c r="A18" s="276" t="s">
        <v>585</v>
      </c>
      <c r="B18" s="275">
        <v>5.74</v>
      </c>
      <c r="C18" s="275">
        <v>5.78</v>
      </c>
      <c r="D18" s="275">
        <v>5.73</v>
      </c>
      <c r="E18" s="275">
        <v>5.76</v>
      </c>
      <c r="F18" s="275">
        <v>1787200</v>
      </c>
    </row>
    <row r="19" spans="1:9">
      <c r="A19" s="276" t="s">
        <v>586</v>
      </c>
      <c r="B19" s="275">
        <v>5.76</v>
      </c>
      <c r="C19" s="275">
        <v>5.77</v>
      </c>
      <c r="D19" s="275">
        <v>5.72</v>
      </c>
      <c r="E19" s="275">
        <v>5.75</v>
      </c>
      <c r="F19" s="275">
        <v>3019800</v>
      </c>
      <c r="H19" s="277" t="s">
        <v>608</v>
      </c>
      <c r="I19" s="278" t="s">
        <v>128</v>
      </c>
    </row>
    <row r="20" spans="1:9">
      <c r="A20" s="276" t="s">
        <v>587</v>
      </c>
      <c r="B20" s="275">
        <v>5.75</v>
      </c>
      <c r="C20" s="275">
        <v>5.82</v>
      </c>
      <c r="D20" s="275">
        <v>5.75</v>
      </c>
      <c r="E20" s="275">
        <v>5.82</v>
      </c>
      <c r="F20" s="275">
        <v>5174700</v>
      </c>
      <c r="H20" s="279" t="s">
        <v>187</v>
      </c>
      <c r="I20" s="280">
        <f>AVERAGE(E2:E36)</f>
        <v>5.8277142857142863</v>
      </c>
    </row>
    <row r="21" spans="1:9">
      <c r="A21" s="276" t="s">
        <v>588</v>
      </c>
      <c r="B21" s="275">
        <v>5.82</v>
      </c>
      <c r="C21" s="275">
        <v>5.9</v>
      </c>
      <c r="D21" s="275">
        <v>5.8</v>
      </c>
      <c r="E21" s="275">
        <v>5.88</v>
      </c>
      <c r="F21" s="275">
        <v>6523700</v>
      </c>
      <c r="H21" s="281" t="s">
        <v>188</v>
      </c>
      <c r="I21" s="282">
        <f>MEDIAN(E2:E36)</f>
        <v>5.82</v>
      </c>
    </row>
    <row r="22" spans="1:9">
      <c r="A22" s="276" t="s">
        <v>589</v>
      </c>
      <c r="B22" s="275">
        <v>5.88</v>
      </c>
      <c r="C22" s="275">
        <v>5.98</v>
      </c>
      <c r="D22" s="275">
        <v>5.82</v>
      </c>
      <c r="E22" s="275">
        <v>5.98</v>
      </c>
      <c r="F22" s="275">
        <v>4960700</v>
      </c>
      <c r="H22" s="281" t="s">
        <v>189</v>
      </c>
      <c r="I22" s="282">
        <f>MIN(E2:E36)</f>
        <v>5.5</v>
      </c>
    </row>
    <row r="23" spans="1:9">
      <c r="A23" s="276" t="s">
        <v>590</v>
      </c>
      <c r="B23" s="275">
        <v>5.98</v>
      </c>
      <c r="C23" s="275">
        <v>6.05</v>
      </c>
      <c r="D23" s="275">
        <v>5.95</v>
      </c>
      <c r="E23" s="275">
        <v>6.05</v>
      </c>
      <c r="F23" s="275">
        <v>4216500</v>
      </c>
      <c r="H23" s="281" t="s">
        <v>190</v>
      </c>
      <c r="I23" s="282">
        <f>MAX(E2:E36)</f>
        <v>6.13</v>
      </c>
    </row>
    <row r="24" spans="1:9">
      <c r="A24" s="276" t="s">
        <v>591</v>
      </c>
      <c r="B24" s="275">
        <v>6.06</v>
      </c>
      <c r="C24" s="275">
        <v>6.19</v>
      </c>
      <c r="D24" s="275">
        <v>6.05</v>
      </c>
      <c r="E24" s="275">
        <v>6.13</v>
      </c>
      <c r="F24" s="275">
        <v>6115500</v>
      </c>
      <c r="H24" s="281" t="s">
        <v>604</v>
      </c>
      <c r="I24" s="283"/>
    </row>
    <row r="25" spans="1:9">
      <c r="A25" s="276" t="s">
        <v>592</v>
      </c>
      <c r="B25" s="275">
        <v>6.13</v>
      </c>
      <c r="C25" s="275">
        <v>6.17</v>
      </c>
      <c r="D25" s="275">
        <v>6.03</v>
      </c>
      <c r="E25" s="275">
        <v>6.1</v>
      </c>
      <c r="F25" s="275">
        <v>5744500</v>
      </c>
      <c r="H25" s="281" t="s">
        <v>605</v>
      </c>
      <c r="I25" s="284">
        <f>E36/E13 - 1</f>
        <v>4.6345811051693442E-2</v>
      </c>
    </row>
    <row r="26" spans="1:9">
      <c r="A26" s="276" t="s">
        <v>593</v>
      </c>
      <c r="B26" s="275">
        <v>6.09</v>
      </c>
      <c r="C26" s="275">
        <v>6.13</v>
      </c>
      <c r="D26" s="275">
        <v>5.96</v>
      </c>
      <c r="E26" s="275">
        <v>6.11</v>
      </c>
      <c r="F26" s="275">
        <v>3463800</v>
      </c>
      <c r="H26" s="281" t="s">
        <v>606</v>
      </c>
      <c r="I26" s="284">
        <f>'Share Price'!E36/'Hard Input'!N1152 - 1</f>
        <v>0.28165938864628814</v>
      </c>
    </row>
    <row r="27" spans="1:9">
      <c r="A27" s="276" t="s">
        <v>594</v>
      </c>
      <c r="B27" s="275">
        <v>6.11</v>
      </c>
      <c r="C27" s="275">
        <v>6.11</v>
      </c>
      <c r="D27" s="275">
        <v>5.96</v>
      </c>
      <c r="E27" s="275">
        <v>5.99</v>
      </c>
      <c r="F27" s="275">
        <v>4282800</v>
      </c>
      <c r="H27" s="281" t="s">
        <v>607</v>
      </c>
      <c r="I27" s="284">
        <f>'Share Price'!E36/'Hard Input'!N1243 - 1</f>
        <v>-9.9874890752877921E-3</v>
      </c>
    </row>
    <row r="28" spans="1:9">
      <c r="A28" s="276" t="s">
        <v>595</v>
      </c>
      <c r="B28" s="275">
        <v>5.97</v>
      </c>
      <c r="C28" s="275">
        <v>6.06</v>
      </c>
      <c r="D28" s="275">
        <v>5.96</v>
      </c>
      <c r="E28" s="275">
        <v>6</v>
      </c>
      <c r="F28" s="275">
        <v>4365800</v>
      </c>
      <c r="H28" s="285"/>
      <c r="I28" s="286"/>
    </row>
    <row r="29" spans="1:9">
      <c r="A29" s="276">
        <v>42743</v>
      </c>
      <c r="B29" s="275">
        <v>6.1</v>
      </c>
      <c r="C29" s="275">
        <v>6.13</v>
      </c>
      <c r="D29" s="275">
        <v>6.05</v>
      </c>
      <c r="E29" s="275">
        <v>6.1</v>
      </c>
      <c r="F29" s="275">
        <v>8538700</v>
      </c>
    </row>
    <row r="30" spans="1:9">
      <c r="A30" s="276">
        <v>42774</v>
      </c>
      <c r="B30" s="275">
        <v>6.1</v>
      </c>
      <c r="C30" s="275">
        <v>6.13</v>
      </c>
      <c r="D30" s="275">
        <v>6.02</v>
      </c>
      <c r="E30" s="275">
        <v>6.06</v>
      </c>
      <c r="F30" s="275">
        <v>4882700</v>
      </c>
    </row>
    <row r="31" spans="1:9">
      <c r="A31" s="276">
        <v>42802</v>
      </c>
      <c r="B31" s="275">
        <v>6.08</v>
      </c>
      <c r="C31" s="275">
        <v>6.12</v>
      </c>
      <c r="D31" s="275">
        <v>6.06</v>
      </c>
      <c r="E31" s="275">
        <v>6.1</v>
      </c>
      <c r="F31" s="275">
        <v>5326400</v>
      </c>
    </row>
    <row r="32" spans="1:9">
      <c r="A32" s="276">
        <v>42833</v>
      </c>
      <c r="B32" s="275">
        <v>6.1</v>
      </c>
      <c r="C32" s="275">
        <v>6.11</v>
      </c>
      <c r="D32" s="275">
        <v>6.05</v>
      </c>
      <c r="E32" s="275">
        <v>6.05</v>
      </c>
      <c r="F32" s="275">
        <v>2365000</v>
      </c>
    </row>
    <row r="33" spans="1:7">
      <c r="A33" s="276">
        <v>42924</v>
      </c>
      <c r="B33" s="275">
        <v>6.08</v>
      </c>
      <c r="C33" s="275">
        <v>6.08</v>
      </c>
      <c r="D33" s="275">
        <v>6.03</v>
      </c>
      <c r="E33" s="275">
        <v>6.05</v>
      </c>
      <c r="F33" s="275">
        <v>3020500</v>
      </c>
    </row>
    <row r="34" spans="1:7">
      <c r="A34" s="276">
        <v>42955</v>
      </c>
      <c r="B34" s="275">
        <v>6.07</v>
      </c>
      <c r="C34" s="275">
        <v>6.09</v>
      </c>
      <c r="D34" s="275">
        <v>5.99</v>
      </c>
      <c r="E34" s="275">
        <v>5.99</v>
      </c>
      <c r="F34" s="275">
        <v>3966600</v>
      </c>
    </row>
    <row r="35" spans="1:7">
      <c r="A35" s="276">
        <v>42986</v>
      </c>
      <c r="B35" s="275">
        <v>5.99</v>
      </c>
      <c r="C35" s="275">
        <v>6.02</v>
      </c>
      <c r="D35" s="275">
        <v>5.91</v>
      </c>
      <c r="E35" s="275">
        <v>5.92</v>
      </c>
      <c r="F35" s="275">
        <v>4468900</v>
      </c>
    </row>
    <row r="36" spans="1:7">
      <c r="A36" s="276">
        <v>43016</v>
      </c>
      <c r="B36" s="275">
        <v>5.92</v>
      </c>
      <c r="C36" s="275">
        <v>5.99</v>
      </c>
      <c r="D36" s="275">
        <v>5.85</v>
      </c>
      <c r="E36" s="275">
        <v>5.87</v>
      </c>
      <c r="F36" s="275">
        <v>2717700</v>
      </c>
    </row>
    <row r="37" spans="1:7" ht="15.75" thickBot="1"/>
    <row r="38" spans="1:7" ht="18.75" thickBot="1">
      <c r="A38" s="287" t="s">
        <v>130</v>
      </c>
      <c r="B38" s="288" t="s">
        <v>138</v>
      </c>
      <c r="C38" s="288" t="s">
        <v>139</v>
      </c>
      <c r="D38" s="288" t="s">
        <v>140</v>
      </c>
      <c r="E38" s="289" t="s">
        <v>141</v>
      </c>
      <c r="F38" s="287" t="s">
        <v>142</v>
      </c>
      <c r="G38" s="287" t="s">
        <v>596</v>
      </c>
    </row>
    <row r="39" spans="1:7" ht="18.600000000000001" customHeight="1" thickBot="1">
      <c r="A39" s="290">
        <v>42933</v>
      </c>
      <c r="B39" s="291">
        <v>5.74</v>
      </c>
      <c r="C39" s="291">
        <v>5.5</v>
      </c>
      <c r="D39" s="292" t="s">
        <v>597</v>
      </c>
      <c r="E39" s="293" t="s">
        <v>147</v>
      </c>
      <c r="F39" s="497" t="s">
        <v>148</v>
      </c>
      <c r="G39" s="497"/>
    </row>
    <row r="40" spans="1:7" ht="18.600000000000001" customHeight="1" thickBot="1">
      <c r="A40" s="290">
        <v>42926</v>
      </c>
      <c r="B40" s="291">
        <v>5.65</v>
      </c>
      <c r="C40" s="291">
        <v>5.5</v>
      </c>
      <c r="D40" s="292" t="s">
        <v>598</v>
      </c>
      <c r="E40" s="293" t="s">
        <v>147</v>
      </c>
      <c r="F40" s="497" t="s">
        <v>148</v>
      </c>
      <c r="G40" s="497"/>
    </row>
    <row r="41" spans="1:7" ht="18.600000000000001" customHeight="1" thickBot="1">
      <c r="A41" s="290">
        <v>42908</v>
      </c>
      <c r="B41" s="291">
        <v>5.52</v>
      </c>
      <c r="C41" s="291">
        <v>5.15</v>
      </c>
      <c r="D41" s="292" t="s">
        <v>599</v>
      </c>
      <c r="E41" s="293" t="s">
        <v>147</v>
      </c>
      <c r="F41" s="497" t="s">
        <v>451</v>
      </c>
      <c r="G41" s="497"/>
    </row>
    <row r="42" spans="1:7" ht="15.75" thickBot="1">
      <c r="A42" s="290">
        <v>42900</v>
      </c>
      <c r="B42" s="291">
        <v>5.62</v>
      </c>
      <c r="C42" s="291">
        <v>5.2</v>
      </c>
      <c r="D42" s="292" t="s">
        <v>447</v>
      </c>
      <c r="E42" s="293" t="s">
        <v>448</v>
      </c>
      <c r="F42" s="497" t="s">
        <v>449</v>
      </c>
      <c r="G42" s="497"/>
    </row>
    <row r="43" spans="1:7" ht="18.600000000000001" customHeight="1" thickBot="1">
      <c r="A43" s="290">
        <v>42885</v>
      </c>
      <c r="B43" s="291">
        <v>5.94</v>
      </c>
      <c r="C43" s="291">
        <v>5.15</v>
      </c>
      <c r="D43" s="292" t="s">
        <v>450</v>
      </c>
      <c r="E43" s="293" t="s">
        <v>448</v>
      </c>
      <c r="F43" s="497" t="s">
        <v>451</v>
      </c>
      <c r="G43" s="497"/>
    </row>
    <row r="44" spans="1:7" ht="15.75" thickBot="1">
      <c r="A44" s="290">
        <v>42885</v>
      </c>
      <c r="B44" s="291">
        <v>5.94</v>
      </c>
      <c r="C44" s="291">
        <v>5.4</v>
      </c>
      <c r="D44" s="292" t="s">
        <v>600</v>
      </c>
      <c r="E44" s="293" t="s">
        <v>147</v>
      </c>
      <c r="F44" s="497" t="s">
        <v>160</v>
      </c>
      <c r="G44" s="497"/>
    </row>
    <row r="45" spans="1:7" ht="15.75" thickBot="1">
      <c r="A45" s="290">
        <v>42885</v>
      </c>
      <c r="B45" s="291">
        <v>5.94</v>
      </c>
      <c r="C45" s="291">
        <v>6</v>
      </c>
      <c r="D45" s="294" t="s">
        <v>452</v>
      </c>
      <c r="E45" s="293" t="s">
        <v>147</v>
      </c>
      <c r="F45" s="497" t="s">
        <v>150</v>
      </c>
      <c r="G45" s="497"/>
    </row>
    <row r="46" spans="1:7" ht="15.75" thickBot="1">
      <c r="A46" s="290">
        <v>42885</v>
      </c>
      <c r="B46" s="291">
        <v>5.94</v>
      </c>
      <c r="C46" s="291">
        <v>5.2</v>
      </c>
      <c r="D46" s="292" t="s">
        <v>453</v>
      </c>
      <c r="E46" s="293" t="s">
        <v>448</v>
      </c>
      <c r="F46" s="497" t="s">
        <v>449</v>
      </c>
      <c r="G46" s="497"/>
    </row>
    <row r="47" spans="1:7" ht="15.75" thickBot="1">
      <c r="A47" s="290">
        <v>42885</v>
      </c>
      <c r="B47" s="291">
        <v>5.94</v>
      </c>
      <c r="C47" s="291">
        <v>6</v>
      </c>
      <c r="D47" s="294" t="s">
        <v>452</v>
      </c>
      <c r="E47" s="293" t="s">
        <v>147</v>
      </c>
      <c r="F47" s="497" t="s">
        <v>157</v>
      </c>
      <c r="G47" s="497"/>
    </row>
    <row r="48" spans="1:7" ht="15.75" thickBot="1">
      <c r="A48" s="290">
        <v>42870</v>
      </c>
      <c r="B48" s="291">
        <v>5.81</v>
      </c>
      <c r="C48" s="291">
        <v>5.4</v>
      </c>
      <c r="D48" s="292" t="s">
        <v>601</v>
      </c>
      <c r="E48" s="293" t="s">
        <v>147</v>
      </c>
      <c r="F48" s="497" t="s">
        <v>160</v>
      </c>
      <c r="G48" s="497"/>
    </row>
    <row r="49" spans="1:7" ht="15.75" thickBot="1">
      <c r="A49" s="290">
        <v>42825</v>
      </c>
      <c r="B49" s="291">
        <v>5.56</v>
      </c>
      <c r="C49" s="291">
        <v>5.3</v>
      </c>
      <c r="D49" s="292" t="s">
        <v>602</v>
      </c>
      <c r="E49" s="293" t="s">
        <v>147</v>
      </c>
      <c r="F49" s="497" t="s">
        <v>160</v>
      </c>
      <c r="G49" s="497"/>
    </row>
    <row r="50" spans="1:7" ht="15.75" thickBot="1">
      <c r="A50" s="290">
        <v>42790</v>
      </c>
      <c r="B50" s="291">
        <v>5.5</v>
      </c>
      <c r="C50" s="291">
        <v>6.1</v>
      </c>
      <c r="D50" s="294" t="s">
        <v>143</v>
      </c>
      <c r="E50" s="293" t="s">
        <v>144</v>
      </c>
      <c r="F50" s="497" t="s">
        <v>145</v>
      </c>
      <c r="G50" s="497"/>
    </row>
    <row r="51" spans="1:7" ht="18.600000000000001" customHeight="1" thickBot="1">
      <c r="A51" s="290">
        <v>42790</v>
      </c>
      <c r="B51" s="291">
        <v>5.5</v>
      </c>
      <c r="C51" s="291">
        <v>5.0999999999999996</v>
      </c>
      <c r="D51" s="292" t="s">
        <v>146</v>
      </c>
      <c r="E51" s="293" t="s">
        <v>147</v>
      </c>
      <c r="F51" s="497" t="s">
        <v>148</v>
      </c>
      <c r="G51" s="497"/>
    </row>
    <row r="52" spans="1:7" ht="15.75" thickBot="1">
      <c r="A52" s="290">
        <v>42790</v>
      </c>
      <c r="B52" s="291">
        <v>5.5</v>
      </c>
      <c r="C52" s="291">
        <v>5.3</v>
      </c>
      <c r="D52" s="292" t="s">
        <v>603</v>
      </c>
      <c r="E52" s="293" t="s">
        <v>147</v>
      </c>
      <c r="F52" s="497" t="s">
        <v>160</v>
      </c>
      <c r="G52" s="497"/>
    </row>
    <row r="53" spans="1:7" ht="15.75" thickBot="1">
      <c r="A53" s="290">
        <v>42790</v>
      </c>
      <c r="B53" s="291">
        <v>5.5</v>
      </c>
      <c r="C53" s="291">
        <v>5.66</v>
      </c>
      <c r="D53" s="294" t="s">
        <v>149</v>
      </c>
      <c r="E53" s="293" t="s">
        <v>147</v>
      </c>
      <c r="F53" s="497" t="s">
        <v>150</v>
      </c>
      <c r="G53" s="497"/>
    </row>
    <row r="54" spans="1:7" ht="15.75" thickBot="1">
      <c r="A54" s="290">
        <v>42790</v>
      </c>
      <c r="B54" s="291">
        <v>5.5</v>
      </c>
      <c r="C54" s="291">
        <v>5.0999999999999996</v>
      </c>
      <c r="D54" s="292" t="s">
        <v>146</v>
      </c>
      <c r="E54" s="293" t="s">
        <v>147</v>
      </c>
      <c r="F54" s="497" t="s">
        <v>151</v>
      </c>
      <c r="G54" s="497"/>
    </row>
  </sheetData>
  <mergeCells count="16">
    <mergeCell ref="F51:G51"/>
    <mergeCell ref="F52:G52"/>
    <mergeCell ref="F53:G53"/>
    <mergeCell ref="F54:G54"/>
    <mergeCell ref="F45:G45"/>
    <mergeCell ref="F46:G46"/>
    <mergeCell ref="F47:G47"/>
    <mergeCell ref="F48:G48"/>
    <mergeCell ref="F49:G49"/>
    <mergeCell ref="F50:G50"/>
    <mergeCell ref="F44:G44"/>
    <mergeCell ref="F39:G39"/>
    <mergeCell ref="F40:G40"/>
    <mergeCell ref="F41:G41"/>
    <mergeCell ref="F42:G42"/>
    <mergeCell ref="F43:G43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0ABAF-BAF8-4AE7-B330-CCC66AB4CCDD}">
  <sheetPr>
    <tabColor rgb="FFFF0000"/>
  </sheetPr>
  <dimension ref="A1"/>
  <sheetViews>
    <sheetView workbookViewId="0">
      <selection activeCell="P20" sqref="P20"/>
    </sheetView>
  </sheetViews>
  <sheetFormatPr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F7F46-0232-4C6A-9E32-6703768451FC}">
  <dimension ref="A1:M41"/>
  <sheetViews>
    <sheetView workbookViewId="0">
      <selection activeCell="D14" sqref="D14"/>
    </sheetView>
  </sheetViews>
  <sheetFormatPr defaultRowHeight="15"/>
  <cols>
    <col min="1" max="1" width="10.42578125" customWidth="1"/>
    <col min="8" max="8" width="11.7109375" customWidth="1"/>
    <col min="9" max="9" width="8.85546875" customWidth="1"/>
    <col min="10" max="10" width="10.28515625" customWidth="1"/>
    <col min="11" max="11" width="14.7109375" customWidth="1"/>
    <col min="13" max="13" width="12.140625" customWidth="1"/>
  </cols>
  <sheetData>
    <row r="1" spans="1:6">
      <c r="A1" s="136" t="s">
        <v>130</v>
      </c>
      <c r="B1" s="136" t="s">
        <v>572</v>
      </c>
      <c r="C1" s="136" t="s">
        <v>573</v>
      </c>
      <c r="D1" s="136" t="s">
        <v>574</v>
      </c>
      <c r="E1" s="136" t="s">
        <v>575</v>
      </c>
      <c r="F1" s="136" t="s">
        <v>576</v>
      </c>
    </row>
    <row r="2" spans="1:6">
      <c r="A2" s="136" t="s">
        <v>708</v>
      </c>
      <c r="B2" s="136">
        <v>5.8</v>
      </c>
      <c r="C2" s="136">
        <v>5.8</v>
      </c>
      <c r="D2" s="136">
        <v>5.61</v>
      </c>
      <c r="E2" s="136">
        <v>5.63</v>
      </c>
      <c r="F2" s="136">
        <v>12104400</v>
      </c>
    </row>
    <row r="3" spans="1:6">
      <c r="A3" s="136" t="s">
        <v>707</v>
      </c>
      <c r="B3" s="136">
        <v>5.69</v>
      </c>
      <c r="C3" s="136">
        <v>5.82</v>
      </c>
      <c r="D3" s="136">
        <v>5.65</v>
      </c>
      <c r="E3" s="136">
        <v>5.8</v>
      </c>
      <c r="F3" s="136">
        <v>10840700</v>
      </c>
    </row>
    <row r="4" spans="1:6">
      <c r="A4" s="136" t="s">
        <v>706</v>
      </c>
      <c r="B4" s="136">
        <v>5.8</v>
      </c>
      <c r="C4" s="136">
        <v>5.88</v>
      </c>
      <c r="D4" s="136">
        <v>5.79</v>
      </c>
      <c r="E4" s="136">
        <v>5.87</v>
      </c>
      <c r="F4" s="136">
        <v>6580000</v>
      </c>
    </row>
    <row r="5" spans="1:6">
      <c r="A5" s="23">
        <v>42864</v>
      </c>
      <c r="B5" s="136">
        <v>5.8</v>
      </c>
      <c r="C5" s="136">
        <v>5.88</v>
      </c>
      <c r="D5" s="136">
        <v>5.8</v>
      </c>
      <c r="E5" s="136">
        <v>5.82</v>
      </c>
      <c r="F5" s="136">
        <v>5067200</v>
      </c>
    </row>
    <row r="6" spans="1:6">
      <c r="A6" s="23">
        <v>42895</v>
      </c>
      <c r="B6" s="136">
        <v>5.82</v>
      </c>
      <c r="C6" s="136">
        <v>5.98</v>
      </c>
      <c r="D6" s="136">
        <v>5.8</v>
      </c>
      <c r="E6" s="136">
        <v>5.96</v>
      </c>
      <c r="F6" s="136">
        <v>3872200</v>
      </c>
    </row>
    <row r="7" spans="1:6">
      <c r="A7" s="23">
        <v>42925</v>
      </c>
      <c r="B7" s="136">
        <v>5.96</v>
      </c>
      <c r="C7" s="136">
        <v>5.96</v>
      </c>
      <c r="D7" s="136">
        <v>5.87</v>
      </c>
      <c r="E7" s="136">
        <v>5.95</v>
      </c>
      <c r="F7" s="136">
        <v>3544100</v>
      </c>
    </row>
    <row r="8" spans="1:6">
      <c r="A8" s="23">
        <v>42956</v>
      </c>
      <c r="B8" s="136">
        <v>5.92</v>
      </c>
      <c r="C8" s="136">
        <v>5.94</v>
      </c>
      <c r="D8" s="136">
        <v>5.85</v>
      </c>
      <c r="E8" s="136">
        <v>5.86</v>
      </c>
      <c r="F8" s="136">
        <v>7097500</v>
      </c>
    </row>
    <row r="9" spans="1:6">
      <c r="A9" s="23">
        <v>43048</v>
      </c>
      <c r="B9" s="136">
        <v>5.85</v>
      </c>
      <c r="C9" s="136">
        <v>5.92</v>
      </c>
      <c r="D9" s="136">
        <v>5.82</v>
      </c>
      <c r="E9" s="136">
        <v>5.9</v>
      </c>
      <c r="F9" s="136">
        <v>5056700</v>
      </c>
    </row>
    <row r="10" spans="1:6">
      <c r="A10" s="23">
        <v>43078</v>
      </c>
      <c r="B10" s="136">
        <v>5.9</v>
      </c>
      <c r="C10" s="136">
        <v>5.94</v>
      </c>
      <c r="D10" s="136">
        <v>5.84</v>
      </c>
      <c r="E10" s="136">
        <v>5.9</v>
      </c>
      <c r="F10" s="136">
        <v>6812700</v>
      </c>
    </row>
    <row r="11" spans="1:6">
      <c r="A11" s="136" t="s">
        <v>705</v>
      </c>
      <c r="B11" s="136">
        <v>5.85</v>
      </c>
      <c r="C11" s="136">
        <v>5.89</v>
      </c>
      <c r="D11" s="136">
        <v>5.75</v>
      </c>
      <c r="E11" s="136">
        <v>5.75</v>
      </c>
      <c r="F11" s="136">
        <v>6033200</v>
      </c>
    </row>
    <row r="12" spans="1:6">
      <c r="A12" s="136" t="s">
        <v>704</v>
      </c>
      <c r="B12" s="136">
        <v>5.75</v>
      </c>
      <c r="C12" s="136">
        <v>5.82</v>
      </c>
      <c r="D12" s="136">
        <v>5.68</v>
      </c>
      <c r="E12" s="136">
        <v>5.68</v>
      </c>
      <c r="F12" s="136">
        <v>8694800</v>
      </c>
    </row>
    <row r="13" spans="1:6">
      <c r="A13" s="136" t="s">
        <v>703</v>
      </c>
      <c r="B13" s="136">
        <v>5.69</v>
      </c>
      <c r="C13" s="136">
        <v>5.82</v>
      </c>
      <c r="D13" s="136">
        <v>5.69</v>
      </c>
      <c r="E13" s="136">
        <v>5.82</v>
      </c>
      <c r="F13" s="136">
        <v>6057000</v>
      </c>
    </row>
    <row r="14" spans="1:6">
      <c r="A14" s="136" t="s">
        <v>702</v>
      </c>
      <c r="B14" s="136">
        <v>5.76</v>
      </c>
      <c r="C14" s="136">
        <v>5.81</v>
      </c>
      <c r="D14" s="136">
        <v>5.7</v>
      </c>
      <c r="E14" s="136">
        <v>5.7</v>
      </c>
      <c r="F14" s="136">
        <v>3191100</v>
      </c>
    </row>
    <row r="15" spans="1:6">
      <c r="A15" s="136" t="s">
        <v>701</v>
      </c>
      <c r="B15" s="136">
        <v>5.71</v>
      </c>
      <c r="C15" s="136">
        <v>5.71</v>
      </c>
      <c r="D15" s="136">
        <v>5.6</v>
      </c>
      <c r="E15" s="136">
        <v>5.61</v>
      </c>
      <c r="F15" s="136">
        <v>7898700</v>
      </c>
    </row>
    <row r="16" spans="1:6">
      <c r="A16" s="136" t="s">
        <v>700</v>
      </c>
      <c r="B16" s="136">
        <v>5.63</v>
      </c>
      <c r="C16" s="136">
        <v>5.69</v>
      </c>
      <c r="D16" s="136">
        <v>5.62</v>
      </c>
      <c r="E16" s="136">
        <v>5.69</v>
      </c>
      <c r="F16" s="136">
        <v>3525800</v>
      </c>
    </row>
    <row r="17" spans="1:13">
      <c r="A17" s="136" t="s">
        <v>699</v>
      </c>
      <c r="B17" s="136">
        <v>5.68</v>
      </c>
      <c r="C17" s="136">
        <v>5.68</v>
      </c>
      <c r="D17" s="136">
        <v>5.6</v>
      </c>
      <c r="E17" s="136">
        <v>5.6</v>
      </c>
      <c r="F17" s="136">
        <v>3895100</v>
      </c>
    </row>
    <row r="18" spans="1:13">
      <c r="A18" s="136" t="s">
        <v>698</v>
      </c>
      <c r="B18" s="136">
        <v>5.6</v>
      </c>
      <c r="C18" s="136">
        <v>5.63</v>
      </c>
      <c r="D18" s="136">
        <v>5.51</v>
      </c>
      <c r="E18" s="136">
        <v>5.53</v>
      </c>
      <c r="F18" s="136">
        <v>5486900</v>
      </c>
      <c r="H18" s="277" t="s">
        <v>608</v>
      </c>
      <c r="I18" s="278" t="s">
        <v>128</v>
      </c>
    </row>
    <row r="19" spans="1:13">
      <c r="A19" s="136" t="s">
        <v>697</v>
      </c>
      <c r="B19" s="136">
        <v>5.54</v>
      </c>
      <c r="C19" s="136">
        <v>5.57</v>
      </c>
      <c r="D19" s="136">
        <v>5.4</v>
      </c>
      <c r="E19" s="136">
        <v>5.42</v>
      </c>
      <c r="F19" s="136">
        <v>7233000</v>
      </c>
      <c r="H19" s="279" t="s">
        <v>187</v>
      </c>
      <c r="I19" s="280">
        <f>AVERAGE(E2:E41)</f>
        <v>5.4960000000000004</v>
      </c>
    </row>
    <row r="20" spans="1:13">
      <c r="A20" s="136" t="s">
        <v>696</v>
      </c>
      <c r="B20" s="136">
        <v>5.43</v>
      </c>
      <c r="C20" s="136">
        <v>5.48</v>
      </c>
      <c r="D20" s="136">
        <v>5.42</v>
      </c>
      <c r="E20" s="136">
        <v>5.42</v>
      </c>
      <c r="F20" s="136">
        <v>3201400</v>
      </c>
      <c r="H20" s="281" t="s">
        <v>188</v>
      </c>
      <c r="I20" s="282">
        <f>MEDIAN(E2:E41)</f>
        <v>5.4450000000000003</v>
      </c>
    </row>
    <row r="21" spans="1:13">
      <c r="A21" s="136" t="s">
        <v>695</v>
      </c>
      <c r="B21" s="136">
        <v>5.43</v>
      </c>
      <c r="C21" s="136">
        <v>5.45</v>
      </c>
      <c r="D21" s="136">
        <v>5.32</v>
      </c>
      <c r="E21" s="136">
        <v>5.32</v>
      </c>
      <c r="F21" s="136">
        <v>6341000</v>
      </c>
      <c r="H21" s="281" t="s">
        <v>189</v>
      </c>
      <c r="I21" s="282">
        <f>MIN(E2:E41)</f>
        <v>5</v>
      </c>
    </row>
    <row r="22" spans="1:13">
      <c r="A22" s="136" t="s">
        <v>694</v>
      </c>
      <c r="B22" s="136">
        <v>5.33</v>
      </c>
      <c r="C22" s="136">
        <v>5.43</v>
      </c>
      <c r="D22" s="136">
        <v>5.33</v>
      </c>
      <c r="E22" s="136">
        <v>5.38</v>
      </c>
      <c r="F22" s="136">
        <v>7703400</v>
      </c>
      <c r="H22" s="281" t="s">
        <v>190</v>
      </c>
      <c r="I22" s="282">
        <f>MAX(E2:E41)</f>
        <v>5.96</v>
      </c>
    </row>
    <row r="23" spans="1:13">
      <c r="A23" s="23">
        <v>42776</v>
      </c>
      <c r="B23" s="136">
        <v>5.38</v>
      </c>
      <c r="C23" s="136">
        <v>5.41</v>
      </c>
      <c r="D23" s="136">
        <v>5.3</v>
      </c>
      <c r="E23" s="136">
        <v>5.3</v>
      </c>
      <c r="F23" s="136">
        <v>4541300</v>
      </c>
      <c r="H23" s="281" t="s">
        <v>604</v>
      </c>
      <c r="I23" s="283"/>
    </row>
    <row r="24" spans="1:13">
      <c r="A24" s="23">
        <v>42804</v>
      </c>
      <c r="B24" s="136">
        <v>5.33</v>
      </c>
      <c r="C24" s="136">
        <v>5.54</v>
      </c>
      <c r="D24" s="136">
        <v>5.33</v>
      </c>
      <c r="E24" s="136">
        <v>5.47</v>
      </c>
      <c r="F24" s="136">
        <v>6441900</v>
      </c>
      <c r="H24" s="337" t="s">
        <v>709</v>
      </c>
      <c r="I24" s="284">
        <f>E41/E2 - 1</f>
        <v>-0.10834813499111906</v>
      </c>
    </row>
    <row r="25" spans="1:13">
      <c r="A25" s="23">
        <v>42835</v>
      </c>
      <c r="B25" s="136">
        <v>5.5</v>
      </c>
      <c r="C25" s="136">
        <v>5.54</v>
      </c>
      <c r="D25" s="136">
        <v>5.45</v>
      </c>
      <c r="E25" s="136">
        <v>5.5</v>
      </c>
      <c r="F25" s="136">
        <v>1791500</v>
      </c>
      <c r="H25" s="281" t="s">
        <v>606</v>
      </c>
      <c r="I25" s="284">
        <f>E41/'Hard Input'!M1152 - 1</f>
        <v>9.6069868995632968E-2</v>
      </c>
    </row>
    <row r="26" spans="1:13">
      <c r="A26" s="23">
        <v>42865</v>
      </c>
      <c r="B26" s="136">
        <v>5.5</v>
      </c>
      <c r="C26" s="136">
        <v>5.53</v>
      </c>
      <c r="D26" s="136">
        <v>5.38</v>
      </c>
      <c r="E26" s="136">
        <v>5.39</v>
      </c>
      <c r="F26" s="136">
        <v>6389900</v>
      </c>
      <c r="H26" s="281" t="s">
        <v>607</v>
      </c>
      <c r="I26" s="284">
        <f>E41/'Hard Input'!N1243 - 1</f>
        <v>-0.15334534840850855</v>
      </c>
    </row>
    <row r="27" spans="1:13">
      <c r="A27" s="23">
        <v>42896</v>
      </c>
      <c r="B27" s="136">
        <v>5.37</v>
      </c>
      <c r="C27" s="136">
        <v>5.4</v>
      </c>
      <c r="D27" s="136">
        <v>5.35</v>
      </c>
      <c r="E27" s="136">
        <v>5.38</v>
      </c>
      <c r="F27" s="136">
        <v>7806300</v>
      </c>
      <c r="H27" s="285"/>
      <c r="I27" s="286"/>
    </row>
    <row r="28" spans="1:13" ht="15.75" thickBot="1">
      <c r="A28" s="23">
        <v>42988</v>
      </c>
      <c r="B28" s="136">
        <v>5.38</v>
      </c>
      <c r="C28" s="136">
        <v>5.5</v>
      </c>
      <c r="D28" s="136">
        <v>5.35</v>
      </c>
      <c r="E28" s="136">
        <v>5.47</v>
      </c>
      <c r="F28" s="136">
        <v>6753200</v>
      </c>
    </row>
    <row r="29" spans="1:13" ht="18.75" thickBot="1">
      <c r="A29" s="23">
        <v>43018</v>
      </c>
      <c r="B29" s="136">
        <v>5.47</v>
      </c>
      <c r="C29" s="136">
        <v>5.49</v>
      </c>
      <c r="D29" s="136">
        <v>5.35</v>
      </c>
      <c r="E29" s="136">
        <v>5.36</v>
      </c>
      <c r="F29" s="136">
        <v>5660800</v>
      </c>
      <c r="H29" s="287" t="s">
        <v>130</v>
      </c>
      <c r="I29" s="288" t="s">
        <v>138</v>
      </c>
      <c r="J29" s="288" t="s">
        <v>139</v>
      </c>
      <c r="K29" s="288" t="s">
        <v>140</v>
      </c>
      <c r="L29" s="289" t="s">
        <v>141</v>
      </c>
      <c r="M29" s="287" t="s">
        <v>142</v>
      </c>
    </row>
    <row r="30" spans="1:13" ht="15.75" thickBot="1">
      <c r="A30" s="23">
        <v>43049</v>
      </c>
      <c r="B30" s="136">
        <v>5.36</v>
      </c>
      <c r="C30" s="136">
        <v>5.37</v>
      </c>
      <c r="D30" s="136">
        <v>5.25</v>
      </c>
      <c r="E30" s="136">
        <v>5.27</v>
      </c>
      <c r="F30" s="136">
        <v>15932500</v>
      </c>
      <c r="H30" s="290">
        <v>43003</v>
      </c>
      <c r="I30" s="291">
        <v>5.6</v>
      </c>
      <c r="J30" s="291">
        <v>5.15</v>
      </c>
      <c r="K30" s="292" t="s">
        <v>710</v>
      </c>
      <c r="L30" s="370" t="s">
        <v>147</v>
      </c>
      <c r="M30" s="371" t="s">
        <v>451</v>
      </c>
    </row>
    <row r="31" spans="1:13" ht="15.75" thickBot="1">
      <c r="A31" s="23">
        <v>43079</v>
      </c>
      <c r="B31" s="136">
        <v>5.3</v>
      </c>
      <c r="C31" s="136">
        <v>5.3</v>
      </c>
      <c r="D31" s="136">
        <v>5.22</v>
      </c>
      <c r="E31" s="136">
        <v>5.27</v>
      </c>
      <c r="F31" s="136">
        <v>6959600</v>
      </c>
      <c r="H31" s="290">
        <v>42972</v>
      </c>
      <c r="I31" s="291">
        <v>5.93</v>
      </c>
      <c r="J31" s="291">
        <v>5.15</v>
      </c>
      <c r="K31" s="292" t="s">
        <v>711</v>
      </c>
      <c r="L31" s="370" t="s">
        <v>448</v>
      </c>
      <c r="M31" s="371" t="s">
        <v>451</v>
      </c>
    </row>
    <row r="32" spans="1:13" ht="15.75" thickBot="1">
      <c r="A32" s="136" t="s">
        <v>693</v>
      </c>
      <c r="B32" s="136">
        <v>5.28</v>
      </c>
      <c r="C32" s="136">
        <v>5.3</v>
      </c>
      <c r="D32" s="136">
        <v>5.24</v>
      </c>
      <c r="E32" s="136">
        <v>5.26</v>
      </c>
      <c r="F32" s="136">
        <v>5295100</v>
      </c>
      <c r="H32" s="290">
        <v>42972</v>
      </c>
      <c r="I32" s="291">
        <v>5.93</v>
      </c>
      <c r="J32" s="291">
        <v>5.5</v>
      </c>
      <c r="K32" s="292" t="s">
        <v>712</v>
      </c>
      <c r="L32" s="370" t="s">
        <v>147</v>
      </c>
      <c r="M32" s="371" t="s">
        <v>148</v>
      </c>
    </row>
    <row r="33" spans="1:13" ht="15.75" thickBot="1">
      <c r="A33" s="136" t="s">
        <v>692</v>
      </c>
      <c r="B33" s="136">
        <v>5.28</v>
      </c>
      <c r="C33" s="136">
        <v>5.38</v>
      </c>
      <c r="D33" s="136">
        <v>5.27</v>
      </c>
      <c r="E33" s="136">
        <v>5.37</v>
      </c>
      <c r="F33" s="136">
        <v>7394400</v>
      </c>
      <c r="H33" s="290">
        <v>42972</v>
      </c>
      <c r="I33" s="291">
        <v>5.93</v>
      </c>
      <c r="J33" s="291">
        <v>6</v>
      </c>
      <c r="K33" s="294" t="s">
        <v>713</v>
      </c>
      <c r="L33" s="370" t="s">
        <v>147</v>
      </c>
      <c r="M33" s="371" t="s">
        <v>160</v>
      </c>
    </row>
    <row r="34" spans="1:13" ht="15.75" thickBot="1">
      <c r="A34" s="136" t="s">
        <v>691</v>
      </c>
      <c r="B34" s="136">
        <v>5.37</v>
      </c>
      <c r="C34" s="136">
        <v>5.4</v>
      </c>
      <c r="D34" s="136">
        <v>5.32</v>
      </c>
      <c r="E34" s="136">
        <v>5.32</v>
      </c>
      <c r="F34" s="136">
        <v>5060500</v>
      </c>
      <c r="H34" s="290">
        <v>42972</v>
      </c>
      <c r="I34" s="291">
        <v>5.93</v>
      </c>
      <c r="J34" s="291">
        <v>6</v>
      </c>
      <c r="K34" s="294" t="s">
        <v>713</v>
      </c>
      <c r="L34" s="370" t="s">
        <v>147</v>
      </c>
      <c r="M34" s="371" t="s">
        <v>150</v>
      </c>
    </row>
    <row r="35" spans="1:13" ht="15.75" thickBot="1">
      <c r="A35" s="136" t="s">
        <v>690</v>
      </c>
      <c r="B35" s="136">
        <v>5.33</v>
      </c>
      <c r="C35" s="136">
        <v>5.35</v>
      </c>
      <c r="D35" s="136">
        <v>5.24</v>
      </c>
      <c r="E35" s="136">
        <v>5.24</v>
      </c>
      <c r="F35" s="136">
        <v>4674600</v>
      </c>
      <c r="H35" s="290">
        <v>42972</v>
      </c>
      <c r="I35" s="291">
        <v>5.93</v>
      </c>
      <c r="J35" s="291">
        <v>5.2</v>
      </c>
      <c r="K35" s="292" t="s">
        <v>714</v>
      </c>
      <c r="L35" s="370" t="s">
        <v>448</v>
      </c>
      <c r="M35" s="371" t="s">
        <v>449</v>
      </c>
    </row>
    <row r="36" spans="1:13" ht="18.75" thickBot="1">
      <c r="A36" s="136" t="s">
        <v>689</v>
      </c>
      <c r="B36" s="136">
        <v>5.26</v>
      </c>
      <c r="C36" s="136">
        <v>5.29</v>
      </c>
      <c r="D36" s="136">
        <v>5.23</v>
      </c>
      <c r="E36" s="136">
        <v>5.23</v>
      </c>
      <c r="F36" s="136">
        <v>1788100</v>
      </c>
      <c r="H36" s="290">
        <v>42972</v>
      </c>
      <c r="I36" s="291">
        <v>5.93</v>
      </c>
      <c r="J36" s="291">
        <v>5.77</v>
      </c>
      <c r="K36" s="292" t="s">
        <v>715</v>
      </c>
      <c r="L36" s="370" t="s">
        <v>147</v>
      </c>
      <c r="M36" s="371" t="s">
        <v>157</v>
      </c>
    </row>
    <row r="37" spans="1:13" ht="15.75" thickBot="1">
      <c r="A37" s="136" t="s">
        <v>688</v>
      </c>
      <c r="B37" s="136">
        <v>5.26</v>
      </c>
      <c r="C37" s="136">
        <v>5.26</v>
      </c>
      <c r="D37" s="136">
        <v>5.1100000000000003</v>
      </c>
      <c r="E37" s="136">
        <v>5.12</v>
      </c>
      <c r="F37" s="136">
        <v>4704200</v>
      </c>
      <c r="H37" s="290">
        <v>42933</v>
      </c>
      <c r="I37" s="291">
        <v>5.74</v>
      </c>
      <c r="J37" s="291">
        <v>5.5</v>
      </c>
      <c r="K37" s="292" t="s">
        <v>597</v>
      </c>
      <c r="L37" s="370" t="s">
        <v>147</v>
      </c>
      <c r="M37" s="371" t="s">
        <v>148</v>
      </c>
    </row>
    <row r="38" spans="1:13" ht="15.75" thickBot="1">
      <c r="A38" s="136" t="s">
        <v>687</v>
      </c>
      <c r="B38" s="136">
        <v>5.16</v>
      </c>
      <c r="C38" s="136">
        <v>5.18</v>
      </c>
      <c r="D38" s="136">
        <v>5</v>
      </c>
      <c r="E38" s="136">
        <v>5</v>
      </c>
      <c r="F38" s="136">
        <v>8381100</v>
      </c>
      <c r="H38" s="290">
        <v>42926</v>
      </c>
      <c r="I38" s="291">
        <v>5.65</v>
      </c>
      <c r="J38" s="291">
        <v>5.5</v>
      </c>
      <c r="K38" s="292" t="s">
        <v>598</v>
      </c>
      <c r="L38" s="370" t="s">
        <v>147</v>
      </c>
      <c r="M38" s="371" t="s">
        <v>148</v>
      </c>
    </row>
    <row r="39" spans="1:13" ht="15.75" thickBot="1">
      <c r="A39" s="136" t="s">
        <v>686</v>
      </c>
      <c r="B39" s="136">
        <v>5.0199999999999996</v>
      </c>
      <c r="C39" s="136">
        <v>5.15</v>
      </c>
      <c r="D39" s="136">
        <v>5.0199999999999996</v>
      </c>
      <c r="E39" s="136">
        <v>5.13</v>
      </c>
      <c r="F39" s="136">
        <v>8804700</v>
      </c>
      <c r="H39" s="290">
        <v>42908</v>
      </c>
      <c r="I39" s="291">
        <v>5.52</v>
      </c>
      <c r="J39" s="291">
        <v>5.15</v>
      </c>
      <c r="K39" s="292" t="s">
        <v>599</v>
      </c>
      <c r="L39" s="370" t="s">
        <v>147</v>
      </c>
      <c r="M39" s="371" t="s">
        <v>451</v>
      </c>
    </row>
    <row r="40" spans="1:13">
      <c r="A40" s="136" t="s">
        <v>685</v>
      </c>
      <c r="B40" s="136">
        <v>5.15</v>
      </c>
      <c r="C40" s="136">
        <v>5.19</v>
      </c>
      <c r="D40" s="136">
        <v>5.1100000000000003</v>
      </c>
      <c r="E40" s="136">
        <v>5.13</v>
      </c>
      <c r="F40" s="136">
        <v>14947900</v>
      </c>
      <c r="H40" t="s">
        <v>187</v>
      </c>
      <c r="J40" s="42">
        <f>AVERAGE(J30,J32,J33,J34,J35,J36,J37)</f>
        <v>5.5885714285714281</v>
      </c>
    </row>
    <row r="41" spans="1:13">
      <c r="A41" s="136" t="s">
        <v>684</v>
      </c>
      <c r="B41" s="136">
        <v>5.12</v>
      </c>
      <c r="C41" s="136">
        <v>5.15</v>
      </c>
      <c r="D41" s="136">
        <v>5.01</v>
      </c>
      <c r="E41" s="136">
        <v>5.0199999999999996</v>
      </c>
      <c r="F41" s="136">
        <v>20230800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AABFC-B22C-4130-A81A-979ABC13C5B3}">
  <dimension ref="A1:M267"/>
  <sheetViews>
    <sheetView showGridLines="0" workbookViewId="0">
      <selection activeCell="I1" sqref="I1"/>
    </sheetView>
  </sheetViews>
  <sheetFormatPr defaultRowHeight="15"/>
  <cols>
    <col min="1" max="1" width="37" style="299" customWidth="1"/>
    <col min="2" max="2" width="12.28515625" style="299" bestFit="1" customWidth="1"/>
    <col min="3" max="3" width="10.85546875" style="299" bestFit="1" customWidth="1"/>
    <col min="4" max="4" width="12.28515625" style="299" bestFit="1" customWidth="1"/>
    <col min="5" max="5" width="11.7109375" style="299" bestFit="1" customWidth="1"/>
    <col min="6" max="6" width="12.28515625" style="299" bestFit="1" customWidth="1"/>
    <col min="7" max="7" width="8.85546875" style="44"/>
    <col min="8" max="8" width="32.42578125" customWidth="1"/>
    <col min="9" max="12" width="8.85546875" style="136" customWidth="1"/>
  </cols>
  <sheetData>
    <row r="1" spans="1:13" ht="27" thickBot="1">
      <c r="A1" s="311" t="s">
        <v>611</v>
      </c>
      <c r="B1" s="295">
        <v>42551</v>
      </c>
      <c r="C1" s="295">
        <v>42643</v>
      </c>
      <c r="D1" s="295">
        <v>42735</v>
      </c>
      <c r="E1" s="295">
        <v>42825</v>
      </c>
      <c r="F1" s="295">
        <v>42916</v>
      </c>
      <c r="I1" s="88" t="s">
        <v>646</v>
      </c>
      <c r="J1" s="88" t="s">
        <v>657</v>
      </c>
      <c r="K1" s="88" t="s">
        <v>553</v>
      </c>
      <c r="L1" s="88" t="s">
        <v>551</v>
      </c>
      <c r="M1" s="334" t="s">
        <v>645</v>
      </c>
    </row>
    <row r="2" spans="1:13" ht="15" customHeight="1" thickBot="1">
      <c r="A2" s="312" t="s">
        <v>459</v>
      </c>
      <c r="B2" s="296">
        <v>2235</v>
      </c>
      <c r="C2" s="296">
        <v>2200</v>
      </c>
      <c r="D2" s="296">
        <v>2283</v>
      </c>
      <c r="E2" s="296">
        <v>2224</v>
      </c>
      <c r="F2" s="296">
        <v>2292</v>
      </c>
      <c r="H2" s="195" t="s">
        <v>216</v>
      </c>
      <c r="I2" s="108"/>
      <c r="J2" s="108"/>
      <c r="K2" s="108"/>
      <c r="L2" s="108"/>
      <c r="M2" s="156"/>
    </row>
    <row r="3" spans="1:13" ht="15" customHeight="1">
      <c r="A3" s="498" t="s">
        <v>460</v>
      </c>
      <c r="B3" s="500" t="s">
        <v>461</v>
      </c>
      <c r="C3" s="502">
        <v>-1.5599999999999999E-2</v>
      </c>
      <c r="D3" s="506">
        <v>3.78E-2</v>
      </c>
      <c r="E3" s="502">
        <v>-2.5899999999999999E-2</v>
      </c>
      <c r="F3" s="506">
        <v>3.0499999999999999E-2</v>
      </c>
      <c r="H3" s="157" t="s">
        <v>653</v>
      </c>
      <c r="I3" s="328"/>
      <c r="J3" s="328"/>
      <c r="K3" s="328"/>
      <c r="L3" s="328"/>
      <c r="M3" s="161">
        <f>F55/B55 - 1</f>
        <v>2.5503355704697972E-2</v>
      </c>
    </row>
    <row r="4" spans="1:13" ht="15" customHeight="1" thickBot="1">
      <c r="A4" s="499"/>
      <c r="B4" s="501"/>
      <c r="C4" s="503"/>
      <c r="D4" s="507"/>
      <c r="E4" s="503"/>
      <c r="F4" s="507"/>
      <c r="H4" s="157" t="s">
        <v>654</v>
      </c>
      <c r="I4" s="328"/>
      <c r="J4" s="328"/>
      <c r="K4" s="328"/>
      <c r="L4" s="328"/>
      <c r="M4" s="161">
        <f>F56/B56 - 1</f>
        <v>-0.19344262295081971</v>
      </c>
    </row>
    <row r="5" spans="1:13" ht="15" customHeight="1" thickBot="1">
      <c r="A5" s="312" t="s">
        <v>462</v>
      </c>
      <c r="B5" s="296">
        <v>1554</v>
      </c>
      <c r="C5" s="296">
        <v>1590</v>
      </c>
      <c r="D5" s="296">
        <v>1690</v>
      </c>
      <c r="E5" s="296">
        <v>1684</v>
      </c>
      <c r="F5" s="296">
        <v>1763</v>
      </c>
      <c r="H5" s="157" t="s">
        <v>655</v>
      </c>
      <c r="I5" s="328"/>
      <c r="J5" s="328"/>
      <c r="K5" s="328"/>
      <c r="L5" s="328"/>
      <c r="M5" s="161">
        <f>F58/B58 - 1</f>
        <v>-0.56682027649769584</v>
      </c>
    </row>
    <row r="6" spans="1:13" ht="15" customHeight="1" thickBot="1">
      <c r="A6" s="313" t="s">
        <v>463</v>
      </c>
      <c r="B6" s="296">
        <v>1376</v>
      </c>
      <c r="C6" s="296">
        <v>1394</v>
      </c>
      <c r="D6" s="296">
        <v>1451</v>
      </c>
      <c r="E6" s="296">
        <v>1436</v>
      </c>
      <c r="F6" s="296">
        <v>1509</v>
      </c>
      <c r="H6" s="166" t="s">
        <v>649</v>
      </c>
      <c r="I6" s="329"/>
      <c r="J6" s="329"/>
      <c r="K6" s="329"/>
      <c r="L6" s="329"/>
      <c r="M6" s="162">
        <f>F152/B152 - 1</f>
        <v>-0.25693376047341676</v>
      </c>
    </row>
    <row r="7" spans="1:13" ht="15" customHeight="1" thickBot="1">
      <c r="A7" s="313" t="s">
        <v>464</v>
      </c>
      <c r="B7" s="297">
        <v>178</v>
      </c>
      <c r="C7" s="297">
        <v>196</v>
      </c>
      <c r="D7" s="297">
        <v>239</v>
      </c>
      <c r="E7" s="297">
        <v>248</v>
      </c>
      <c r="F7" s="297">
        <v>253</v>
      </c>
      <c r="H7" s="195" t="s">
        <v>554</v>
      </c>
      <c r="I7" s="108"/>
      <c r="J7" s="108"/>
      <c r="K7" s="108"/>
      <c r="L7" s="108"/>
      <c r="M7" s="156"/>
    </row>
    <row r="8" spans="1:13" ht="15" customHeight="1">
      <c r="A8" s="498" t="s">
        <v>465</v>
      </c>
      <c r="B8" s="500" t="s">
        <v>461</v>
      </c>
      <c r="C8" s="506">
        <v>2.35E-2</v>
      </c>
      <c r="D8" s="506">
        <v>6.25E-2</v>
      </c>
      <c r="E8" s="502">
        <v>-3.3E-3</v>
      </c>
      <c r="F8" s="506">
        <v>4.6600000000000003E-2</v>
      </c>
      <c r="H8" s="337" t="s">
        <v>555</v>
      </c>
      <c r="I8" s="328">
        <f t="shared" ref="I8:L8" si="0">B50/B2</f>
        <v>0.27293064876957496</v>
      </c>
      <c r="J8" s="328">
        <f t="shared" si="0"/>
        <v>0.24</v>
      </c>
      <c r="K8" s="328">
        <f t="shared" si="0"/>
        <v>0.28033289531318439</v>
      </c>
      <c r="L8" s="328">
        <f t="shared" si="0"/>
        <v>0.21672661870503598</v>
      </c>
      <c r="M8" s="161">
        <f>F50/F2</f>
        <v>0.21465968586387435</v>
      </c>
    </row>
    <row r="9" spans="1:13" ht="15" customHeight="1" thickBot="1">
      <c r="A9" s="499"/>
      <c r="B9" s="501"/>
      <c r="C9" s="507"/>
      <c r="D9" s="507"/>
      <c r="E9" s="503"/>
      <c r="F9" s="507"/>
      <c r="H9" s="225" t="s">
        <v>562</v>
      </c>
      <c r="I9" s="328">
        <f t="shared" ref="I9:L9" si="1">B36/B2</f>
        <v>0.21297539149888142</v>
      </c>
      <c r="J9" s="328">
        <f t="shared" si="1"/>
        <v>0.25272727272727274</v>
      </c>
      <c r="K9" s="328">
        <f t="shared" si="1"/>
        <v>0.73850197109067017</v>
      </c>
      <c r="L9" s="328">
        <f t="shared" si="1"/>
        <v>0.14568345323741008</v>
      </c>
      <c r="M9" s="161">
        <f>F36/F2</f>
        <v>8.4205933682373474E-2</v>
      </c>
    </row>
    <row r="10" spans="1:13" ht="15" customHeight="1" thickBot="1">
      <c r="A10" s="312" t="s">
        <v>466</v>
      </c>
      <c r="B10" s="297">
        <v>681</v>
      </c>
      <c r="C10" s="297">
        <v>609</v>
      </c>
      <c r="D10" s="297">
        <v>593</v>
      </c>
      <c r="E10" s="297">
        <v>540</v>
      </c>
      <c r="F10" s="297">
        <v>529</v>
      </c>
      <c r="H10" s="326" t="s">
        <v>554</v>
      </c>
      <c r="I10" s="339"/>
      <c r="J10" s="339"/>
      <c r="K10" s="339"/>
      <c r="L10" s="339"/>
      <c r="M10" s="161"/>
    </row>
    <row r="11" spans="1:13" ht="15" customHeight="1">
      <c r="A11" s="498" t="s">
        <v>467</v>
      </c>
      <c r="B11" s="500" t="s">
        <v>461</v>
      </c>
      <c r="C11" s="502">
        <v>-0.1048</v>
      </c>
      <c r="D11" s="502">
        <v>-2.6499999999999999E-2</v>
      </c>
      <c r="E11" s="502">
        <v>-9.0200000000000002E-2</v>
      </c>
      <c r="F11" s="502">
        <v>-0.02</v>
      </c>
      <c r="H11" s="338" t="s">
        <v>555</v>
      </c>
      <c r="I11" s="328">
        <f t="shared" ref="I11:L11" si="2">B56/B55</f>
        <v>0.27293064876957496</v>
      </c>
      <c r="J11" s="328">
        <f t="shared" si="2"/>
        <v>0.24</v>
      </c>
      <c r="K11" s="328">
        <f t="shared" si="2"/>
        <v>0.28033289531318439</v>
      </c>
      <c r="L11" s="328">
        <f t="shared" si="2"/>
        <v>0.21672661870503598</v>
      </c>
      <c r="M11" s="161">
        <f>F56/F55</f>
        <v>0.21465968586387435</v>
      </c>
    </row>
    <row r="12" spans="1:13" ht="15" customHeight="1" thickBot="1">
      <c r="A12" s="499"/>
      <c r="B12" s="501"/>
      <c r="C12" s="503"/>
      <c r="D12" s="503"/>
      <c r="E12" s="503"/>
      <c r="F12" s="503"/>
      <c r="H12" s="228" t="s">
        <v>564</v>
      </c>
      <c r="I12" s="329">
        <f t="shared" ref="I12:L12" si="3">B58/B55</f>
        <v>0.19418344519015659</v>
      </c>
      <c r="J12" s="329">
        <f t="shared" si="3"/>
        <v>0.20727272727272728</v>
      </c>
      <c r="K12" s="329">
        <f t="shared" si="3"/>
        <v>0.14235654840122647</v>
      </c>
      <c r="L12" s="329">
        <f t="shared" si="3"/>
        <v>0.11870503597122302</v>
      </c>
      <c r="M12" s="162">
        <f>F58/F55</f>
        <v>8.2024432809773118E-2</v>
      </c>
    </row>
    <row r="13" spans="1:13" ht="15" customHeight="1" thickBot="1">
      <c r="A13" s="313" t="s">
        <v>468</v>
      </c>
      <c r="B13" s="297" t="s">
        <v>461</v>
      </c>
      <c r="C13" s="297" t="s">
        <v>461</v>
      </c>
      <c r="D13" s="297" t="s">
        <v>461</v>
      </c>
      <c r="E13" s="297" t="s">
        <v>461</v>
      </c>
      <c r="F13" s="298">
        <v>0.27800000000000002</v>
      </c>
      <c r="H13" s="330" t="s">
        <v>568</v>
      </c>
      <c r="I13" s="235"/>
      <c r="J13" s="235"/>
      <c r="K13" s="235"/>
      <c r="L13" s="235"/>
      <c r="M13" s="156"/>
    </row>
    <row r="14" spans="1:13" ht="15" customHeight="1" thickBot="1">
      <c r="A14" s="312" t="s">
        <v>469</v>
      </c>
      <c r="B14" s="297">
        <v>248</v>
      </c>
      <c r="C14" s="297">
        <v>277</v>
      </c>
      <c r="D14" s="297">
        <v>192</v>
      </c>
      <c r="E14" s="297">
        <v>306</v>
      </c>
      <c r="F14" s="297">
        <v>336</v>
      </c>
      <c r="H14" s="331" t="s">
        <v>242</v>
      </c>
      <c r="I14" s="332">
        <f t="shared" ref="I14:L14" si="4">B152/1000</f>
        <v>711.08600000000001</v>
      </c>
      <c r="J14" s="332">
        <f t="shared" si="4"/>
        <v>392.221</v>
      </c>
      <c r="K14" s="332">
        <f t="shared" si="4"/>
        <v>1003.808</v>
      </c>
      <c r="L14" s="332">
        <f t="shared" si="4"/>
        <v>265.625</v>
      </c>
      <c r="M14" s="343">
        <f>F152/1000</f>
        <v>528.38400000000001</v>
      </c>
    </row>
    <row r="15" spans="1:13" ht="15" customHeight="1" thickBot="1">
      <c r="A15" s="313" t="s">
        <v>470</v>
      </c>
      <c r="B15" s="297">
        <v>248</v>
      </c>
      <c r="C15" s="297">
        <v>277</v>
      </c>
      <c r="D15" s="297">
        <v>192</v>
      </c>
      <c r="E15" s="297">
        <v>306</v>
      </c>
      <c r="F15" s="297">
        <v>336</v>
      </c>
      <c r="H15" s="331" t="s">
        <v>206</v>
      </c>
      <c r="I15" s="332">
        <f t="shared" ref="I15:L15" si="5">B23</f>
        <v>28</v>
      </c>
      <c r="J15" s="332">
        <f t="shared" si="5"/>
        <v>21</v>
      </c>
      <c r="K15" s="332">
        <f t="shared" si="5"/>
        <v>17</v>
      </c>
      <c r="L15" s="332">
        <f t="shared" si="5"/>
        <v>19</v>
      </c>
      <c r="M15" s="343">
        <f>F23</f>
        <v>31</v>
      </c>
    </row>
    <row r="16" spans="1:13" ht="15" customHeight="1">
      <c r="A16" s="498" t="s">
        <v>471</v>
      </c>
      <c r="B16" s="500" t="s">
        <v>461</v>
      </c>
      <c r="C16" s="506">
        <v>0.1168</v>
      </c>
      <c r="D16" s="502">
        <v>-0.3095</v>
      </c>
      <c r="E16" s="506">
        <v>0.59730000000000005</v>
      </c>
      <c r="F16" s="506">
        <v>9.7699999999999995E-2</v>
      </c>
      <c r="H16" s="331" t="s">
        <v>323</v>
      </c>
      <c r="I16" s="332">
        <f t="shared" ref="I16:L16" si="6">B97</f>
        <v>747</v>
      </c>
      <c r="J16" s="332">
        <f t="shared" si="6"/>
        <v>794</v>
      </c>
      <c r="K16" s="332">
        <f t="shared" si="6"/>
        <v>1103</v>
      </c>
      <c r="L16" s="332">
        <f t="shared" si="6"/>
        <v>1319</v>
      </c>
      <c r="M16" s="343">
        <f>F97</f>
        <v>980</v>
      </c>
    </row>
    <row r="17" spans="1:13" ht="15" customHeight="1" thickBot="1">
      <c r="A17" s="499"/>
      <c r="B17" s="501"/>
      <c r="C17" s="507"/>
      <c r="D17" s="503"/>
      <c r="E17" s="507"/>
      <c r="F17" s="507"/>
      <c r="H17" s="331" t="s">
        <v>571</v>
      </c>
      <c r="I17" s="332">
        <f t="shared" ref="I17:L17" si="7">I16/4</f>
        <v>186.75</v>
      </c>
      <c r="J17" s="332">
        <f t="shared" si="7"/>
        <v>198.5</v>
      </c>
      <c r="K17" s="332">
        <f t="shared" si="7"/>
        <v>275.75</v>
      </c>
      <c r="L17" s="332">
        <f t="shared" si="7"/>
        <v>329.75</v>
      </c>
      <c r="M17" s="343">
        <f>M16/4</f>
        <v>245</v>
      </c>
    </row>
    <row r="18" spans="1:13" ht="15" customHeight="1">
      <c r="A18" s="504" t="s">
        <v>612</v>
      </c>
      <c r="B18" s="500" t="s">
        <v>461</v>
      </c>
      <c r="C18" s="500" t="s">
        <v>461</v>
      </c>
      <c r="D18" s="500" t="s">
        <v>461</v>
      </c>
      <c r="E18" s="500" t="s">
        <v>461</v>
      </c>
      <c r="F18" s="500">
        <v>-45</v>
      </c>
      <c r="H18" s="220"/>
      <c r="I18" s="243"/>
      <c r="J18" s="243"/>
      <c r="K18" s="243"/>
      <c r="L18" s="243"/>
      <c r="M18" s="157"/>
    </row>
    <row r="19" spans="1:13" ht="15" customHeight="1" thickBot="1">
      <c r="A19" s="505"/>
      <c r="B19" s="501"/>
      <c r="C19" s="501"/>
      <c r="D19" s="501"/>
      <c r="E19" s="501"/>
      <c r="F19" s="501"/>
      <c r="H19" s="197" t="s">
        <v>569</v>
      </c>
      <c r="I19" s="333">
        <f t="shared" ref="I19:L19" si="8">(I15+I17)/I14</f>
        <v>0.30200285197571036</v>
      </c>
      <c r="J19" s="333">
        <f t="shared" si="8"/>
        <v>0.55963347194566326</v>
      </c>
      <c r="K19" s="333">
        <f t="shared" si="8"/>
        <v>0.29163943702381334</v>
      </c>
      <c r="L19" s="333">
        <f t="shared" si="8"/>
        <v>1.3129411764705883</v>
      </c>
      <c r="M19" s="344">
        <f>(M15+M17)/M14</f>
        <v>0.52234738372093026</v>
      </c>
    </row>
    <row r="20" spans="1:13" ht="15" customHeight="1">
      <c r="A20" s="504" t="s">
        <v>472</v>
      </c>
      <c r="B20" s="500">
        <v>2</v>
      </c>
      <c r="C20" s="500">
        <v>-43</v>
      </c>
      <c r="D20" s="500">
        <v>21</v>
      </c>
      <c r="E20" s="500">
        <v>1</v>
      </c>
      <c r="F20" s="500">
        <v>39</v>
      </c>
      <c r="H20" s="248" t="s">
        <v>208</v>
      </c>
      <c r="I20" s="89">
        <f t="shared" ref="I20:L20" si="9">B50-B7</f>
        <v>432</v>
      </c>
      <c r="J20" s="89">
        <f t="shared" si="9"/>
        <v>332</v>
      </c>
      <c r="K20" s="89">
        <f t="shared" si="9"/>
        <v>401</v>
      </c>
      <c r="L20" s="89">
        <f t="shared" si="9"/>
        <v>234</v>
      </c>
      <c r="M20" s="156">
        <f>F50-F7</f>
        <v>239</v>
      </c>
    </row>
    <row r="21" spans="1:13" ht="15" customHeight="1" thickBot="1">
      <c r="A21" s="505"/>
      <c r="B21" s="501"/>
      <c r="C21" s="501"/>
      <c r="D21" s="501"/>
      <c r="E21" s="501"/>
      <c r="F21" s="501"/>
      <c r="H21" s="252" t="s">
        <v>206</v>
      </c>
      <c r="I21" s="332">
        <f t="shared" ref="I21:L21" si="10">I15</f>
        <v>28</v>
      </c>
      <c r="J21" s="332">
        <f t="shared" si="10"/>
        <v>21</v>
      </c>
      <c r="K21" s="332">
        <f t="shared" si="10"/>
        <v>17</v>
      </c>
      <c r="L21" s="332">
        <f t="shared" si="10"/>
        <v>19</v>
      </c>
      <c r="M21" s="343">
        <f>M15</f>
        <v>31</v>
      </c>
    </row>
    <row r="22" spans="1:13" ht="15" customHeight="1" thickBot="1">
      <c r="A22" s="312" t="s">
        <v>473</v>
      </c>
      <c r="B22" s="297">
        <v>42</v>
      </c>
      <c r="C22" s="297">
        <v>100</v>
      </c>
      <c r="D22" s="296">
        <v>1361</v>
      </c>
      <c r="E22" s="297">
        <v>60</v>
      </c>
      <c r="F22" s="297">
        <v>5</v>
      </c>
      <c r="H22" s="220"/>
      <c r="I22" s="243"/>
      <c r="J22" s="243"/>
      <c r="K22" s="243"/>
      <c r="L22" s="243"/>
      <c r="M22" s="157"/>
    </row>
    <row r="23" spans="1:13" ht="15" customHeight="1" thickBot="1">
      <c r="A23" s="312" t="s">
        <v>206</v>
      </c>
      <c r="B23" s="297">
        <v>28</v>
      </c>
      <c r="C23" s="297">
        <v>21</v>
      </c>
      <c r="D23" s="297">
        <v>17</v>
      </c>
      <c r="E23" s="297">
        <v>19</v>
      </c>
      <c r="F23" s="297">
        <v>31</v>
      </c>
      <c r="H23" s="186" t="s">
        <v>570</v>
      </c>
      <c r="I23" s="333">
        <f t="shared" ref="I23:L23" si="11">I21/I20</f>
        <v>6.4814814814814811E-2</v>
      </c>
      <c r="J23" s="333">
        <f t="shared" si="11"/>
        <v>6.3253012048192767E-2</v>
      </c>
      <c r="K23" s="333">
        <f t="shared" si="11"/>
        <v>4.2394014962593519E-2</v>
      </c>
      <c r="L23" s="333">
        <f t="shared" si="11"/>
        <v>8.11965811965812E-2</v>
      </c>
      <c r="M23" s="344">
        <f>M21/M20</f>
        <v>0.1297071129707113</v>
      </c>
    </row>
    <row r="24" spans="1:13">
      <c r="A24" s="498" t="s">
        <v>474</v>
      </c>
      <c r="B24" s="500" t="s">
        <v>461</v>
      </c>
      <c r="C24" s="502">
        <v>-0.2414</v>
      </c>
      <c r="D24" s="502">
        <v>-0.1711</v>
      </c>
      <c r="E24" s="506">
        <v>9.8299999999999998E-2</v>
      </c>
      <c r="F24" s="506">
        <v>0.61360000000000003</v>
      </c>
      <c r="H24" s="341" t="s">
        <v>658</v>
      </c>
      <c r="I24" s="105"/>
      <c r="J24" s="105"/>
      <c r="K24" s="105"/>
      <c r="L24" s="105"/>
      <c r="M24" s="156"/>
    </row>
    <row r="25" spans="1:13" ht="15.75" thickBot="1">
      <c r="A25" s="499"/>
      <c r="B25" s="501"/>
      <c r="C25" s="503"/>
      <c r="D25" s="503"/>
      <c r="E25" s="507"/>
      <c r="F25" s="507"/>
      <c r="H25" s="340" t="s">
        <v>659</v>
      </c>
      <c r="I25" s="127">
        <f>B56</f>
        <v>610</v>
      </c>
      <c r="J25" s="127">
        <f t="shared" ref="J25:M25" si="12">C56</f>
        <v>528</v>
      </c>
      <c r="K25" s="127">
        <f t="shared" si="12"/>
        <v>640</v>
      </c>
      <c r="L25" s="127">
        <f t="shared" si="12"/>
        <v>482</v>
      </c>
      <c r="M25" s="345">
        <f t="shared" si="12"/>
        <v>492</v>
      </c>
    </row>
    <row r="26" spans="1:13" ht="15.75" thickBot="1">
      <c r="A26" s="313" t="s">
        <v>475</v>
      </c>
      <c r="B26" s="297">
        <v>49</v>
      </c>
      <c r="C26" s="297">
        <v>47</v>
      </c>
      <c r="D26" s="297">
        <v>46</v>
      </c>
      <c r="E26" s="297">
        <v>47</v>
      </c>
      <c r="F26" s="297">
        <v>61</v>
      </c>
      <c r="H26" s="340" t="s">
        <v>660</v>
      </c>
      <c r="I26" s="127">
        <f>B58</f>
        <v>434</v>
      </c>
      <c r="J26" s="127">
        <f t="shared" ref="J26:M26" si="13">C58</f>
        <v>456</v>
      </c>
      <c r="K26" s="127">
        <f t="shared" si="13"/>
        <v>325</v>
      </c>
      <c r="L26" s="127">
        <f t="shared" si="13"/>
        <v>264</v>
      </c>
      <c r="M26" s="345">
        <f t="shared" si="13"/>
        <v>188</v>
      </c>
    </row>
    <row r="27" spans="1:13" ht="15.75" thickBot="1">
      <c r="A27" s="312" t="s">
        <v>476</v>
      </c>
      <c r="B27" s="297">
        <v>512</v>
      </c>
      <c r="C27" s="297">
        <v>520</v>
      </c>
      <c r="D27" s="296">
        <v>1797</v>
      </c>
      <c r="E27" s="297">
        <v>344</v>
      </c>
      <c r="F27" s="297">
        <v>247</v>
      </c>
      <c r="H27" s="340" t="s">
        <v>649</v>
      </c>
      <c r="I27" s="101">
        <f>B152/1000</f>
        <v>711.08600000000001</v>
      </c>
      <c r="J27" s="101">
        <f t="shared" ref="J27:M27" si="14">C152/1000</f>
        <v>392.221</v>
      </c>
      <c r="K27" s="101">
        <f t="shared" si="14"/>
        <v>1003.808</v>
      </c>
      <c r="L27" s="101">
        <f t="shared" si="14"/>
        <v>265.625</v>
      </c>
      <c r="M27" s="343">
        <f t="shared" si="14"/>
        <v>528.38400000000001</v>
      </c>
    </row>
    <row r="28" spans="1:13">
      <c r="A28" s="498" t="s">
        <v>477</v>
      </c>
      <c r="B28" s="500" t="s">
        <v>461</v>
      </c>
      <c r="C28" s="506">
        <v>1.4800000000000001E-2</v>
      </c>
      <c r="D28" s="506">
        <v>2.4575999999999998</v>
      </c>
      <c r="E28" s="502">
        <v>-0.80840000000000001</v>
      </c>
      <c r="F28" s="502">
        <v>-0.2833</v>
      </c>
      <c r="H28" s="340" t="s">
        <v>662</v>
      </c>
      <c r="I28" s="101">
        <f>(B262-B227)/1000</f>
        <v>810.85400000000004</v>
      </c>
      <c r="J28" s="101">
        <f t="shared" ref="J28:M28" si="15">(C262-C227)/1000</f>
        <v>448.40699999999998</v>
      </c>
      <c r="K28" s="101">
        <f t="shared" si="15"/>
        <v>-721.01099999999997</v>
      </c>
      <c r="L28" s="101">
        <f t="shared" si="15"/>
        <v>183.792</v>
      </c>
      <c r="M28" s="343">
        <f t="shared" si="15"/>
        <v>381.43599999999998</v>
      </c>
    </row>
    <row r="29" spans="1:13" ht="15.75" thickBot="1">
      <c r="A29" s="499"/>
      <c r="B29" s="501"/>
      <c r="C29" s="507"/>
      <c r="D29" s="507"/>
      <c r="E29" s="503"/>
      <c r="F29" s="503"/>
      <c r="H29" s="340"/>
      <c r="I29" s="101"/>
      <c r="J29" s="101"/>
      <c r="K29" s="101"/>
      <c r="L29" s="101"/>
      <c r="M29" s="343"/>
    </row>
    <row r="30" spans="1:13" ht="15.75" thickBot="1">
      <c r="A30" s="313" t="s">
        <v>478</v>
      </c>
      <c r="B30" s="297" t="s">
        <v>461</v>
      </c>
      <c r="C30" s="297" t="s">
        <v>461</v>
      </c>
      <c r="D30" s="297" t="s">
        <v>461</v>
      </c>
      <c r="E30" s="297" t="s">
        <v>461</v>
      </c>
      <c r="F30" s="298">
        <v>0.34599999999999997</v>
      </c>
      <c r="H30" s="196" t="s">
        <v>661</v>
      </c>
      <c r="I30" s="347">
        <f>I27/I25</f>
        <v>1.1657147540983608</v>
      </c>
      <c r="J30" s="347">
        <f>J27/J25</f>
        <v>0.74284280303030303</v>
      </c>
      <c r="K30" s="347">
        <f>K27/K25</f>
        <v>1.5684499999999999</v>
      </c>
      <c r="L30" s="347">
        <f>L27/L25</f>
        <v>0.5510892116182573</v>
      </c>
      <c r="M30" s="348">
        <f>M27/M25</f>
        <v>1.0739512195121952</v>
      </c>
    </row>
    <row r="31" spans="1:13">
      <c r="A31" s="504" t="s">
        <v>479</v>
      </c>
      <c r="B31" s="500">
        <v>47</v>
      </c>
      <c r="C31" s="500">
        <v>-13</v>
      </c>
      <c r="D31" s="500">
        <v>138</v>
      </c>
      <c r="E31" s="500">
        <v>49</v>
      </c>
      <c r="F31" s="500">
        <v>73</v>
      </c>
      <c r="H31" s="157" t="s">
        <v>663</v>
      </c>
      <c r="I31" s="342">
        <f>I28/I26</f>
        <v>1.8683271889400923</v>
      </c>
      <c r="J31" s="342">
        <f t="shared" ref="J31:M31" si="16">J28/J26</f>
        <v>0.98334868421052624</v>
      </c>
      <c r="K31" s="342">
        <f t="shared" si="16"/>
        <v>-2.2184953846153843</v>
      </c>
      <c r="L31" s="342">
        <f t="shared" si="16"/>
        <v>0.69618181818181823</v>
      </c>
      <c r="M31" s="346">
        <f t="shared" si="16"/>
        <v>2.0289148936170212</v>
      </c>
    </row>
    <row r="32" spans="1:13" ht="15.75" thickBot="1">
      <c r="A32" s="505"/>
      <c r="B32" s="501"/>
      <c r="C32" s="501"/>
      <c r="D32" s="501"/>
      <c r="E32" s="501"/>
      <c r="F32" s="501"/>
      <c r="H32" s="157"/>
      <c r="I32" s="97"/>
      <c r="J32" s="97"/>
      <c r="K32" s="97"/>
      <c r="L32" s="97"/>
      <c r="M32" s="157"/>
    </row>
    <row r="33" spans="1:13" ht="15.75" thickBot="1">
      <c r="A33" s="312" t="s">
        <v>480</v>
      </c>
      <c r="B33" s="297">
        <v>465</v>
      </c>
      <c r="C33" s="297">
        <v>532</v>
      </c>
      <c r="D33" s="296">
        <v>1659</v>
      </c>
      <c r="E33" s="297">
        <v>295</v>
      </c>
      <c r="F33" s="297">
        <v>174</v>
      </c>
      <c r="H33" s="157" t="s">
        <v>664</v>
      </c>
      <c r="I33" s="127">
        <f>SUM(I25:M25)</f>
        <v>2752</v>
      </c>
      <c r="J33" s="97"/>
      <c r="K33" s="97"/>
      <c r="L33" s="97"/>
      <c r="M33" s="157"/>
    </row>
    <row r="34" spans="1:13">
      <c r="A34" s="504" t="s">
        <v>481</v>
      </c>
      <c r="B34" s="500">
        <v>-11</v>
      </c>
      <c r="C34" s="500">
        <v>-24</v>
      </c>
      <c r="D34" s="500">
        <v>-27</v>
      </c>
      <c r="E34" s="500">
        <v>-29</v>
      </c>
      <c r="F34" s="500">
        <v>-20</v>
      </c>
      <c r="H34" s="157" t="s">
        <v>665</v>
      </c>
      <c r="I34" s="127">
        <f>SUM(I27:M27)</f>
        <v>2901.1239999999998</v>
      </c>
      <c r="J34" s="97"/>
      <c r="K34" s="97"/>
      <c r="L34" s="97"/>
      <c r="M34" s="157"/>
    </row>
    <row r="35" spans="1:13" ht="15.75" thickBot="1">
      <c r="A35" s="505"/>
      <c r="B35" s="501"/>
      <c r="C35" s="501"/>
      <c r="D35" s="501"/>
      <c r="E35" s="501"/>
      <c r="F35" s="501"/>
      <c r="H35" s="197" t="s">
        <v>666</v>
      </c>
      <c r="I35" s="349">
        <f>I34/I33</f>
        <v>1.0541874999999998</v>
      </c>
      <c r="J35" s="93"/>
      <c r="K35" s="93"/>
      <c r="L35" s="93"/>
      <c r="M35" s="166"/>
    </row>
    <row r="36" spans="1:13" ht="15.75" thickBot="1">
      <c r="A36" s="312" t="s">
        <v>210</v>
      </c>
      <c r="B36" s="297">
        <v>476</v>
      </c>
      <c r="C36" s="297">
        <v>556</v>
      </c>
      <c r="D36" s="296">
        <v>1686</v>
      </c>
      <c r="E36" s="297">
        <v>324</v>
      </c>
      <c r="F36" s="297">
        <v>193</v>
      </c>
      <c r="H36" s="356" t="s">
        <v>681</v>
      </c>
    </row>
    <row r="37" spans="1:13">
      <c r="A37" s="498" t="s">
        <v>482</v>
      </c>
      <c r="B37" s="500" t="s">
        <v>461</v>
      </c>
      <c r="C37" s="506">
        <v>0.16639999999999999</v>
      </c>
      <c r="D37" s="506">
        <v>2.0344000000000002</v>
      </c>
      <c r="E37" s="502">
        <v>-0.80820000000000003</v>
      </c>
      <c r="F37" s="502">
        <v>-0.40210000000000001</v>
      </c>
      <c r="H37" s="356" t="s">
        <v>682</v>
      </c>
      <c r="I37" s="70">
        <f>B6/B2</f>
        <v>0.61565995525727069</v>
      </c>
      <c r="J37" s="70">
        <f t="shared" ref="J37:M37" si="17">C6/C2</f>
        <v>0.63363636363636366</v>
      </c>
      <c r="K37" s="70">
        <f t="shared" si="17"/>
        <v>0.63556723609286025</v>
      </c>
      <c r="L37" s="70">
        <f t="shared" si="17"/>
        <v>0.64568345323741005</v>
      </c>
      <c r="M37" s="70">
        <f t="shared" si="17"/>
        <v>0.65837696335078533</v>
      </c>
    </row>
    <row r="38" spans="1:13" ht="15.75" thickBot="1">
      <c r="A38" s="499"/>
      <c r="B38" s="501"/>
      <c r="C38" s="507"/>
      <c r="D38" s="507"/>
      <c r="E38" s="503"/>
      <c r="F38" s="503"/>
    </row>
    <row r="39" spans="1:13" ht="15.75" thickBot="1">
      <c r="A39" s="313" t="s">
        <v>483</v>
      </c>
      <c r="B39" s="297" t="s">
        <v>461</v>
      </c>
      <c r="C39" s="297" t="s">
        <v>461</v>
      </c>
      <c r="D39" s="297" t="s">
        <v>461</v>
      </c>
      <c r="E39" s="297" t="s">
        <v>461</v>
      </c>
      <c r="F39" s="298">
        <v>0.32250000000000001</v>
      </c>
    </row>
    <row r="40" spans="1:13" ht="15.75" thickBot="1">
      <c r="A40" s="312" t="s">
        <v>484</v>
      </c>
      <c r="B40" s="297">
        <v>476</v>
      </c>
      <c r="C40" s="297">
        <v>556</v>
      </c>
      <c r="D40" s="296">
        <v>1686</v>
      </c>
      <c r="E40" s="297">
        <v>324</v>
      </c>
      <c r="F40" s="297">
        <v>193</v>
      </c>
      <c r="H40" t="s">
        <v>683</v>
      </c>
      <c r="I40" s="70">
        <f>B31/B27</f>
        <v>9.1796875E-2</v>
      </c>
      <c r="J40" s="70">
        <f t="shared" ref="J40:M40" si="18">C31/C27</f>
        <v>-2.5000000000000001E-2</v>
      </c>
      <c r="K40" s="70">
        <f t="shared" si="18"/>
        <v>7.6794657762938229E-2</v>
      </c>
      <c r="L40" s="70">
        <f t="shared" si="18"/>
        <v>0.14244186046511628</v>
      </c>
      <c r="M40" s="70">
        <f t="shared" si="18"/>
        <v>0.29554655870445345</v>
      </c>
    </row>
    <row r="41" spans="1:13" ht="15.75" thickBot="1">
      <c r="A41" s="312" t="s">
        <v>485</v>
      </c>
      <c r="B41" s="297">
        <v>476</v>
      </c>
      <c r="C41" s="297">
        <v>556</v>
      </c>
      <c r="D41" s="296">
        <v>1686</v>
      </c>
      <c r="E41" s="297">
        <v>324</v>
      </c>
      <c r="F41" s="297">
        <v>193</v>
      </c>
    </row>
    <row r="42" spans="1:13" ht="15.75" thickBot="1">
      <c r="A42" s="312" t="s">
        <v>486</v>
      </c>
      <c r="B42" s="297">
        <v>0.08</v>
      </c>
      <c r="C42" s="297">
        <v>0.1</v>
      </c>
      <c r="D42" s="297">
        <v>0.3</v>
      </c>
      <c r="E42" s="297">
        <v>0.06</v>
      </c>
      <c r="F42" s="297">
        <v>0.03</v>
      </c>
    </row>
    <row r="43" spans="1:13">
      <c r="A43" s="498" t="s">
        <v>487</v>
      </c>
      <c r="B43" s="500" t="s">
        <v>461</v>
      </c>
      <c r="C43" s="506">
        <v>0.1663</v>
      </c>
      <c r="D43" s="506">
        <v>2.0356000000000001</v>
      </c>
      <c r="E43" s="502">
        <v>-0.80810000000000004</v>
      </c>
      <c r="F43" s="502">
        <v>-0.40210000000000001</v>
      </c>
    </row>
    <row r="44" spans="1:13" ht="15.75" thickBot="1">
      <c r="A44" s="499"/>
      <c r="B44" s="501"/>
      <c r="C44" s="507"/>
      <c r="D44" s="507"/>
      <c r="E44" s="503"/>
      <c r="F44" s="503"/>
    </row>
    <row r="45" spans="1:13" ht="15.75" thickBot="1">
      <c r="A45" s="312" t="s">
        <v>488</v>
      </c>
      <c r="B45" s="296">
        <v>5658</v>
      </c>
      <c r="C45" s="296">
        <v>5658</v>
      </c>
      <c r="D45" s="296">
        <v>5657</v>
      </c>
      <c r="E45" s="296">
        <v>5658</v>
      </c>
      <c r="F45" s="296">
        <v>5663</v>
      </c>
    </row>
    <row r="46" spans="1:13" ht="15.75" thickBot="1">
      <c r="A46" s="312" t="s">
        <v>489</v>
      </c>
      <c r="B46" s="297">
        <v>0.08</v>
      </c>
      <c r="C46" s="297">
        <v>0.1</v>
      </c>
      <c r="D46" s="297">
        <v>0.3</v>
      </c>
      <c r="E46" s="297">
        <v>0.06</v>
      </c>
      <c r="F46" s="297">
        <v>0.03</v>
      </c>
    </row>
    <row r="47" spans="1:13">
      <c r="A47" s="498" t="s">
        <v>490</v>
      </c>
      <c r="B47" s="500" t="s">
        <v>461</v>
      </c>
      <c r="C47" s="506">
        <v>0.16650000000000001</v>
      </c>
      <c r="D47" s="506">
        <v>2.0297000000000001</v>
      </c>
      <c r="E47" s="502">
        <v>-0.80800000000000005</v>
      </c>
      <c r="F47" s="502">
        <v>-0.40260000000000001</v>
      </c>
    </row>
    <row r="48" spans="1:13" ht="15.75" thickBot="1">
      <c r="A48" s="499"/>
      <c r="B48" s="501"/>
      <c r="C48" s="507"/>
      <c r="D48" s="507"/>
      <c r="E48" s="503"/>
      <c r="F48" s="503"/>
    </row>
    <row r="49" spans="1:13" ht="15.75" thickBot="1">
      <c r="A49" s="312" t="s">
        <v>491</v>
      </c>
      <c r="B49" s="296">
        <v>5664</v>
      </c>
      <c r="C49" s="296">
        <v>5663</v>
      </c>
      <c r="D49" s="296">
        <v>5672</v>
      </c>
      <c r="E49" s="296">
        <v>5667</v>
      </c>
      <c r="F49" s="296">
        <v>5672</v>
      </c>
    </row>
    <row r="50" spans="1:13" ht="15.75" thickBot="1">
      <c r="A50" s="312" t="s">
        <v>203</v>
      </c>
      <c r="B50" s="297">
        <v>610</v>
      </c>
      <c r="C50" s="297">
        <v>528</v>
      </c>
      <c r="D50" s="297">
        <v>640</v>
      </c>
      <c r="E50" s="297">
        <v>482</v>
      </c>
      <c r="F50" s="297">
        <v>492</v>
      </c>
    </row>
    <row r="51" spans="1:13">
      <c r="A51" s="498" t="s">
        <v>492</v>
      </c>
      <c r="B51" s="500" t="s">
        <v>461</v>
      </c>
      <c r="C51" s="502">
        <v>-0.13389999999999999</v>
      </c>
      <c r="D51" s="506">
        <v>0.21210000000000001</v>
      </c>
      <c r="E51" s="502">
        <v>-0.24709999999999999</v>
      </c>
      <c r="F51" s="506">
        <v>1.9599999999999999E-2</v>
      </c>
    </row>
    <row r="52" spans="1:13" ht="15.75" thickBot="1">
      <c r="A52" s="499"/>
      <c r="B52" s="501"/>
      <c r="C52" s="503"/>
      <c r="D52" s="507"/>
      <c r="E52" s="503"/>
      <c r="F52" s="507"/>
      <c r="H52" s="136"/>
      <c r="M52" s="136"/>
    </row>
    <row r="53" spans="1:13" ht="15.75" thickBot="1">
      <c r="A53" s="313" t="s">
        <v>392</v>
      </c>
      <c r="B53" s="297" t="s">
        <v>461</v>
      </c>
      <c r="C53" s="297" t="s">
        <v>461</v>
      </c>
      <c r="D53" s="297" t="s">
        <v>461</v>
      </c>
      <c r="E53" s="297" t="s">
        <v>461</v>
      </c>
      <c r="F53" s="298">
        <v>0.25779999999999997</v>
      </c>
    </row>
    <row r="55" spans="1:13">
      <c r="A55" s="299" t="s">
        <v>258</v>
      </c>
      <c r="B55" s="327">
        <f>B2</f>
        <v>2235</v>
      </c>
      <c r="C55" s="327">
        <f t="shared" ref="C55:F55" si="19">C2</f>
        <v>2200</v>
      </c>
      <c r="D55" s="327">
        <f t="shared" si="19"/>
        <v>2283</v>
      </c>
      <c r="E55" s="327">
        <f t="shared" si="19"/>
        <v>2224</v>
      </c>
      <c r="F55" s="327">
        <f t="shared" si="19"/>
        <v>2292</v>
      </c>
    </row>
    <row r="56" spans="1:13" s="136" customFormat="1">
      <c r="A56" s="299" t="s">
        <v>656</v>
      </c>
      <c r="B56" s="327">
        <f>B50</f>
        <v>610</v>
      </c>
      <c r="C56" s="327">
        <f t="shared" ref="C56:F56" si="20">C50</f>
        <v>528</v>
      </c>
      <c r="D56" s="327">
        <f t="shared" si="20"/>
        <v>640</v>
      </c>
      <c r="E56" s="327">
        <f t="shared" si="20"/>
        <v>482</v>
      </c>
      <c r="F56" s="327">
        <f t="shared" si="20"/>
        <v>492</v>
      </c>
      <c r="G56" s="44"/>
      <c r="H56"/>
      <c r="M56"/>
    </row>
    <row r="57" spans="1:13" s="136" customFormat="1">
      <c r="A57" s="299" t="s">
        <v>647</v>
      </c>
      <c r="B57" s="327">
        <f t="shared" ref="B57:E57" si="21">B27-B22</f>
        <v>470</v>
      </c>
      <c r="C57" s="327">
        <f t="shared" si="21"/>
        <v>420</v>
      </c>
      <c r="D57" s="327">
        <f t="shared" si="21"/>
        <v>436</v>
      </c>
      <c r="E57" s="327">
        <f t="shared" si="21"/>
        <v>284</v>
      </c>
      <c r="F57" s="327">
        <f>F27-F22</f>
        <v>242</v>
      </c>
      <c r="G57" s="44"/>
      <c r="H57"/>
      <c r="M57"/>
    </row>
    <row r="58" spans="1:13" s="136" customFormat="1">
      <c r="A58" s="299" t="s">
        <v>648</v>
      </c>
      <c r="B58" s="327">
        <f t="shared" ref="B58:E58" si="22">B36-B22</f>
        <v>434</v>
      </c>
      <c r="C58" s="327">
        <f t="shared" si="22"/>
        <v>456</v>
      </c>
      <c r="D58" s="327">
        <f t="shared" si="22"/>
        <v>325</v>
      </c>
      <c r="E58" s="327">
        <f t="shared" si="22"/>
        <v>264</v>
      </c>
      <c r="F58" s="327">
        <f>F36-F22</f>
        <v>188</v>
      </c>
      <c r="G58" s="44"/>
    </row>
    <row r="59" spans="1:13" s="136" customFormat="1">
      <c r="A59" s="299"/>
      <c r="B59" s="327"/>
      <c r="C59" s="327"/>
      <c r="D59" s="327"/>
      <c r="E59" s="327"/>
      <c r="F59" s="327"/>
      <c r="G59" s="44"/>
    </row>
    <row r="60" spans="1:13">
      <c r="A60" s="314"/>
      <c r="H60" s="136"/>
      <c r="M60" s="136"/>
    </row>
    <row r="61" spans="1:13" ht="27" thickBot="1">
      <c r="A61" s="315" t="s">
        <v>458</v>
      </c>
      <c r="B61" s="300">
        <v>42551</v>
      </c>
      <c r="C61" s="300">
        <v>42643</v>
      </c>
      <c r="D61" s="300">
        <v>42735</v>
      </c>
      <c r="E61" s="300">
        <v>42825</v>
      </c>
      <c r="F61" s="300">
        <v>42916</v>
      </c>
    </row>
    <row r="62" spans="1:13" ht="15.75" thickBot="1">
      <c r="A62" s="316" t="s">
        <v>5</v>
      </c>
      <c r="B62" s="301">
        <v>4845</v>
      </c>
      <c r="C62" s="301">
        <v>4275</v>
      </c>
      <c r="D62" s="301">
        <v>5455</v>
      </c>
      <c r="E62" s="301">
        <v>7199</v>
      </c>
      <c r="F62" s="301">
        <v>6871</v>
      </c>
    </row>
    <row r="63" spans="1:13" ht="15.75" thickBot="1">
      <c r="A63" s="317" t="s">
        <v>493</v>
      </c>
      <c r="B63" s="301">
        <v>4286</v>
      </c>
      <c r="C63" s="301">
        <v>3714</v>
      </c>
      <c r="D63" s="301">
        <v>4891</v>
      </c>
      <c r="E63" s="301">
        <v>6719</v>
      </c>
      <c r="F63" s="301">
        <v>6522</v>
      </c>
    </row>
    <row r="64" spans="1:13">
      <c r="A64" s="508" t="s">
        <v>494</v>
      </c>
      <c r="B64" s="510" t="s">
        <v>461</v>
      </c>
      <c r="C64" s="512">
        <v>-0.1177</v>
      </c>
      <c r="D64" s="528">
        <v>0.27600000000000002</v>
      </c>
      <c r="E64" s="528">
        <v>0.31979999999999997</v>
      </c>
      <c r="F64" s="512">
        <v>-4.5499999999999999E-2</v>
      </c>
    </row>
    <row r="65" spans="1:6" ht="15.75" thickBot="1">
      <c r="A65" s="509"/>
      <c r="B65" s="511"/>
      <c r="C65" s="513"/>
      <c r="D65" s="529"/>
      <c r="E65" s="529"/>
      <c r="F65" s="513"/>
    </row>
    <row r="66" spans="1:6" ht="15.75" thickBot="1">
      <c r="A66" s="317" t="s">
        <v>495</v>
      </c>
      <c r="B66" s="302">
        <v>0.18290000000000001</v>
      </c>
      <c r="C66" s="302">
        <v>0.159</v>
      </c>
      <c r="D66" s="302">
        <v>0.1951</v>
      </c>
      <c r="E66" s="302">
        <v>0.23980000000000001</v>
      </c>
      <c r="F66" s="302">
        <v>0.2306</v>
      </c>
    </row>
    <row r="67" spans="1:6" ht="15.75" thickBot="1">
      <c r="A67" s="316" t="s">
        <v>496</v>
      </c>
      <c r="B67" s="303">
        <v>553</v>
      </c>
      <c r="C67" s="303">
        <v>649</v>
      </c>
      <c r="D67" s="303">
        <v>300</v>
      </c>
      <c r="E67" s="303">
        <v>545</v>
      </c>
      <c r="F67" s="303">
        <v>568</v>
      </c>
    </row>
    <row r="68" spans="1:6">
      <c r="A68" s="508" t="s">
        <v>497</v>
      </c>
      <c r="B68" s="510">
        <v>10</v>
      </c>
      <c r="C68" s="510">
        <v>9</v>
      </c>
      <c r="D68" s="510">
        <v>-267</v>
      </c>
      <c r="E68" s="510">
        <v>9</v>
      </c>
      <c r="F68" s="510">
        <v>8</v>
      </c>
    </row>
    <row r="69" spans="1:6" ht="15.75" thickBot="1">
      <c r="A69" s="509"/>
      <c r="B69" s="511"/>
      <c r="C69" s="511"/>
      <c r="D69" s="511"/>
      <c r="E69" s="511"/>
      <c r="F69" s="511"/>
    </row>
    <row r="70" spans="1:6">
      <c r="A70" s="508" t="s">
        <v>498</v>
      </c>
      <c r="B70" s="510" t="s">
        <v>461</v>
      </c>
      <c r="C70" s="528">
        <v>0.17399999999999999</v>
      </c>
      <c r="D70" s="512">
        <v>-0.53739999999999999</v>
      </c>
      <c r="E70" s="528">
        <v>0.81620000000000004</v>
      </c>
      <c r="F70" s="528">
        <v>4.1700000000000001E-2</v>
      </c>
    </row>
    <row r="71" spans="1:6" ht="15.75" thickBot="1">
      <c r="A71" s="509"/>
      <c r="B71" s="511"/>
      <c r="C71" s="529"/>
      <c r="D71" s="513"/>
      <c r="E71" s="529"/>
      <c r="F71" s="529"/>
    </row>
    <row r="72" spans="1:6" ht="15.75" thickBot="1">
      <c r="A72" s="317" t="s">
        <v>499</v>
      </c>
      <c r="B72" s="304">
        <v>4.04</v>
      </c>
      <c r="C72" s="304">
        <v>3.39</v>
      </c>
      <c r="D72" s="304">
        <v>7.6</v>
      </c>
      <c r="E72" s="304">
        <v>4.08</v>
      </c>
      <c r="F72" s="304">
        <v>4.03</v>
      </c>
    </row>
    <row r="73" spans="1:6" ht="15.75" thickBot="1">
      <c r="A73" s="316" t="s">
        <v>403</v>
      </c>
      <c r="B73" s="303">
        <v>96</v>
      </c>
      <c r="C73" s="303">
        <v>98</v>
      </c>
      <c r="D73" s="303">
        <v>98</v>
      </c>
      <c r="E73" s="303">
        <v>106</v>
      </c>
      <c r="F73" s="303">
        <v>109</v>
      </c>
    </row>
    <row r="74" spans="1:6" ht="15.75" thickBot="1">
      <c r="A74" s="316" t="s">
        <v>12</v>
      </c>
      <c r="B74" s="301">
        <v>1695</v>
      </c>
      <c r="C74" s="301">
        <v>1621</v>
      </c>
      <c r="D74" s="303">
        <v>276</v>
      </c>
      <c r="E74" s="303" t="s">
        <v>461</v>
      </c>
      <c r="F74" s="303" t="s">
        <v>461</v>
      </c>
    </row>
    <row r="75" spans="1:6" ht="15.75" thickBot="1">
      <c r="A75" s="317" t="s">
        <v>11</v>
      </c>
      <c r="B75" s="303" t="s">
        <v>461</v>
      </c>
      <c r="C75" s="303" t="s">
        <v>461</v>
      </c>
      <c r="D75" s="303">
        <v>234</v>
      </c>
      <c r="E75" s="303" t="s">
        <v>461</v>
      </c>
      <c r="F75" s="303" t="s">
        <v>461</v>
      </c>
    </row>
    <row r="76" spans="1:6" ht="15.75" thickBot="1">
      <c r="A76" s="317" t="s">
        <v>500</v>
      </c>
      <c r="B76" s="301">
        <v>1695</v>
      </c>
      <c r="C76" s="301">
        <v>1621</v>
      </c>
      <c r="D76" s="303">
        <v>42</v>
      </c>
      <c r="E76" s="303" t="s">
        <v>461</v>
      </c>
      <c r="F76" s="303" t="s">
        <v>461</v>
      </c>
    </row>
    <row r="77" spans="1:6" ht="15.75" thickBot="1">
      <c r="A77" s="316" t="s">
        <v>501</v>
      </c>
      <c r="B77" s="301">
        <v>7189</v>
      </c>
      <c r="C77" s="301">
        <v>6642</v>
      </c>
      <c r="D77" s="301">
        <v>6129</v>
      </c>
      <c r="E77" s="301">
        <v>7851</v>
      </c>
      <c r="F77" s="301">
        <v>7549</v>
      </c>
    </row>
    <row r="78" spans="1:6" ht="15.75" thickBot="1">
      <c r="A78" s="316" t="s">
        <v>502</v>
      </c>
      <c r="B78" s="301">
        <v>10696</v>
      </c>
      <c r="C78" s="301">
        <v>11412</v>
      </c>
      <c r="D78" s="301">
        <v>12527</v>
      </c>
      <c r="E78" s="301">
        <v>12720</v>
      </c>
      <c r="F78" s="301">
        <v>13229</v>
      </c>
    </row>
    <row r="79" spans="1:6" ht="15.75" thickBot="1">
      <c r="A79" s="317" t="s">
        <v>503</v>
      </c>
      <c r="B79" s="303" t="s">
        <v>461</v>
      </c>
      <c r="C79" s="303" t="s">
        <v>461</v>
      </c>
      <c r="D79" s="301">
        <v>18358</v>
      </c>
      <c r="E79" s="303" t="s">
        <v>461</v>
      </c>
      <c r="F79" s="303" t="s">
        <v>461</v>
      </c>
    </row>
    <row r="80" spans="1:6" ht="15.75" thickBot="1">
      <c r="A80" s="318" t="s">
        <v>504</v>
      </c>
      <c r="B80" s="303" t="s">
        <v>461</v>
      </c>
      <c r="C80" s="303" t="s">
        <v>461</v>
      </c>
      <c r="D80" s="301">
        <v>3066</v>
      </c>
      <c r="E80" s="303" t="s">
        <v>461</v>
      </c>
      <c r="F80" s="303" t="s">
        <v>461</v>
      </c>
    </row>
    <row r="81" spans="1:6" ht="15.75" thickBot="1">
      <c r="A81" s="317" t="s">
        <v>21</v>
      </c>
      <c r="B81" s="303" t="s">
        <v>461</v>
      </c>
      <c r="C81" s="303" t="s">
        <v>461</v>
      </c>
      <c r="D81" s="301">
        <v>5830</v>
      </c>
      <c r="E81" s="303" t="s">
        <v>461</v>
      </c>
      <c r="F81" s="303" t="s">
        <v>461</v>
      </c>
    </row>
    <row r="82" spans="1:6" ht="15.75" thickBot="1">
      <c r="A82" s="316" t="s">
        <v>505</v>
      </c>
      <c r="B82" s="301">
        <v>2209</v>
      </c>
      <c r="C82" s="301">
        <v>2212</v>
      </c>
      <c r="D82" s="301">
        <v>2421</v>
      </c>
      <c r="E82" s="301">
        <v>2405</v>
      </c>
      <c r="F82" s="301">
        <v>2347</v>
      </c>
    </row>
    <row r="83" spans="1:6" ht="15.75" thickBot="1">
      <c r="A83" s="317" t="s">
        <v>506</v>
      </c>
      <c r="B83" s="301">
        <v>2209</v>
      </c>
      <c r="C83" s="301">
        <v>2212</v>
      </c>
      <c r="D83" s="301">
        <v>2421</v>
      </c>
      <c r="E83" s="301">
        <v>2405</v>
      </c>
      <c r="F83" s="301">
        <v>2347</v>
      </c>
    </row>
    <row r="84" spans="1:6" ht="15.75" thickBot="1">
      <c r="A84" s="316" t="s">
        <v>507</v>
      </c>
      <c r="B84" s="301">
        <v>4762</v>
      </c>
      <c r="C84" s="301">
        <v>4797</v>
      </c>
      <c r="D84" s="301">
        <v>5036</v>
      </c>
      <c r="E84" s="301">
        <v>4989</v>
      </c>
      <c r="F84" s="301">
        <v>4845</v>
      </c>
    </row>
    <row r="85" spans="1:6" ht="15.75" thickBot="1">
      <c r="A85" s="317" t="s">
        <v>508</v>
      </c>
      <c r="B85" s="303" t="s">
        <v>461</v>
      </c>
      <c r="C85" s="303" t="s">
        <v>461</v>
      </c>
      <c r="D85" s="303">
        <v>469</v>
      </c>
      <c r="E85" s="303" t="s">
        <v>461</v>
      </c>
      <c r="F85" s="303" t="s">
        <v>461</v>
      </c>
    </row>
    <row r="86" spans="1:6" ht="15.75" thickBot="1">
      <c r="A86" s="317" t="s">
        <v>509</v>
      </c>
      <c r="B86" s="303" t="s">
        <v>461</v>
      </c>
      <c r="C86" s="303" t="s">
        <v>461</v>
      </c>
      <c r="D86" s="301">
        <v>4568</v>
      </c>
      <c r="E86" s="303" t="s">
        <v>461</v>
      </c>
      <c r="F86" s="303" t="s">
        <v>461</v>
      </c>
    </row>
    <row r="87" spans="1:6" ht="15.75" thickBot="1">
      <c r="A87" s="316" t="s">
        <v>510</v>
      </c>
      <c r="B87" s="301">
        <v>1426</v>
      </c>
      <c r="C87" s="301">
        <v>1623</v>
      </c>
      <c r="D87" s="301">
        <v>1659</v>
      </c>
      <c r="E87" s="301">
        <v>1952</v>
      </c>
      <c r="F87" s="301">
        <v>1738</v>
      </c>
    </row>
    <row r="88" spans="1:6" ht="15.75" thickBot="1">
      <c r="A88" s="316" t="s">
        <v>511</v>
      </c>
      <c r="B88" s="301">
        <v>26486</v>
      </c>
      <c r="C88" s="301">
        <v>26883</v>
      </c>
      <c r="D88" s="301">
        <v>27958</v>
      </c>
      <c r="E88" s="301">
        <v>30018</v>
      </c>
      <c r="F88" s="301">
        <v>29799</v>
      </c>
    </row>
    <row r="89" spans="1:6">
      <c r="A89" s="508" t="s">
        <v>512</v>
      </c>
      <c r="B89" s="510" t="s">
        <v>461</v>
      </c>
      <c r="C89" s="528">
        <v>1.4999999999999999E-2</v>
      </c>
      <c r="D89" s="528">
        <v>0.04</v>
      </c>
      <c r="E89" s="528">
        <v>7.3700000000000002E-2</v>
      </c>
      <c r="F89" s="512">
        <v>-7.3000000000000001E-3</v>
      </c>
    </row>
    <row r="90" spans="1:6" ht="15.75" thickBot="1">
      <c r="A90" s="509"/>
      <c r="B90" s="511"/>
      <c r="C90" s="529"/>
      <c r="D90" s="529"/>
      <c r="E90" s="529"/>
      <c r="F90" s="513"/>
    </row>
    <row r="91" spans="1:6" ht="15.75" thickBot="1">
      <c r="A91" s="317" t="s">
        <v>513</v>
      </c>
      <c r="B91" s="303" t="s">
        <v>461</v>
      </c>
      <c r="C91" s="303" t="s">
        <v>461</v>
      </c>
      <c r="D91" s="303" t="s">
        <v>461</v>
      </c>
      <c r="E91" s="303" t="s">
        <v>461</v>
      </c>
      <c r="F91" s="304">
        <v>0.32</v>
      </c>
    </row>
    <row r="92" spans="1:6" ht="15.75" thickBot="1">
      <c r="A92" s="317" t="s">
        <v>514</v>
      </c>
      <c r="B92" s="303" t="s">
        <v>461</v>
      </c>
      <c r="C92" s="303" t="s">
        <v>461</v>
      </c>
      <c r="D92" s="303" t="s">
        <v>461</v>
      </c>
      <c r="E92" s="303" t="s">
        <v>461</v>
      </c>
      <c r="F92" s="302">
        <v>0.1037</v>
      </c>
    </row>
    <row r="93" spans="1:6" ht="15.75" thickBot="1">
      <c r="A93" s="319"/>
      <c r="B93" s="305"/>
      <c r="C93" s="305"/>
      <c r="D93" s="305"/>
      <c r="E93" s="305"/>
      <c r="F93" s="305"/>
    </row>
    <row r="94" spans="1:6" ht="15.75" thickBot="1"/>
    <row r="95" spans="1:6">
      <c r="A95" s="320"/>
      <c r="B95" s="306"/>
      <c r="C95" s="306"/>
      <c r="D95" s="306"/>
      <c r="E95" s="306"/>
      <c r="F95" s="306"/>
    </row>
    <row r="96" spans="1:6" ht="15.75" thickBot="1">
      <c r="A96" s="315" t="s">
        <v>515</v>
      </c>
      <c r="B96" s="300">
        <v>42551</v>
      </c>
      <c r="C96" s="300">
        <v>42643</v>
      </c>
      <c r="D96" s="300">
        <v>42735</v>
      </c>
      <c r="E96" s="300">
        <v>42825</v>
      </c>
      <c r="F96" s="300">
        <v>42916</v>
      </c>
    </row>
    <row r="97" spans="1:6" ht="15.75" thickBot="1">
      <c r="A97" s="316" t="s">
        <v>516</v>
      </c>
      <c r="B97" s="303">
        <v>747</v>
      </c>
      <c r="C97" s="303">
        <v>794</v>
      </c>
      <c r="D97" s="301">
        <v>1103</v>
      </c>
      <c r="E97" s="301">
        <v>1319</v>
      </c>
      <c r="F97" s="303">
        <v>980</v>
      </c>
    </row>
    <row r="98" spans="1:6" ht="15.75" thickBot="1">
      <c r="A98" s="317" t="s">
        <v>517</v>
      </c>
      <c r="B98" s="303">
        <v>747</v>
      </c>
      <c r="C98" s="303">
        <v>794</v>
      </c>
      <c r="D98" s="301">
        <v>1103</v>
      </c>
      <c r="E98" s="301">
        <v>1319</v>
      </c>
      <c r="F98" s="303">
        <v>980</v>
      </c>
    </row>
    <row r="99" spans="1:6" ht="15.75" thickBot="1">
      <c r="A99" s="316" t="s">
        <v>29</v>
      </c>
      <c r="B99" s="301">
        <v>2470</v>
      </c>
      <c r="C99" s="301">
        <v>2562</v>
      </c>
      <c r="D99" s="303">
        <v>442</v>
      </c>
      <c r="E99" s="301">
        <v>2303</v>
      </c>
      <c r="F99" s="301">
        <v>2455</v>
      </c>
    </row>
    <row r="100" spans="1:6">
      <c r="A100" s="508" t="s">
        <v>518</v>
      </c>
      <c r="B100" s="510" t="s">
        <v>461</v>
      </c>
      <c r="C100" s="528">
        <v>3.73E-2</v>
      </c>
      <c r="D100" s="512">
        <v>-0.82750000000000001</v>
      </c>
      <c r="E100" s="528">
        <v>4.2104999999999997</v>
      </c>
      <c r="F100" s="528">
        <v>6.59E-2</v>
      </c>
    </row>
    <row r="101" spans="1:6" ht="15.75" thickBot="1">
      <c r="A101" s="509"/>
      <c r="B101" s="511"/>
      <c r="C101" s="529"/>
      <c r="D101" s="513"/>
      <c r="E101" s="529"/>
      <c r="F101" s="529"/>
    </row>
    <row r="102" spans="1:6" ht="15.75" thickBot="1">
      <c r="A102" s="316" t="s">
        <v>519</v>
      </c>
      <c r="B102" s="303">
        <v>52</v>
      </c>
      <c r="C102" s="303">
        <v>7</v>
      </c>
      <c r="D102" s="303">
        <v>4</v>
      </c>
      <c r="E102" s="303">
        <v>16</v>
      </c>
      <c r="F102" s="303">
        <v>14</v>
      </c>
    </row>
    <row r="103" spans="1:6" ht="15.75" thickBot="1">
      <c r="A103" s="316" t="s">
        <v>32</v>
      </c>
      <c r="B103" s="303">
        <v>418</v>
      </c>
      <c r="C103" s="303">
        <v>339</v>
      </c>
      <c r="D103" s="301">
        <v>2482</v>
      </c>
      <c r="E103" s="303">
        <v>134</v>
      </c>
      <c r="F103" s="303">
        <v>140</v>
      </c>
    </row>
    <row r="104" spans="1:6" ht="15.75" thickBot="1">
      <c r="A104" s="317" t="s">
        <v>520</v>
      </c>
      <c r="B104" s="303">
        <v>175</v>
      </c>
      <c r="C104" s="303">
        <v>169</v>
      </c>
      <c r="D104" s="301">
        <v>2482</v>
      </c>
      <c r="E104" s="303">
        <v>134</v>
      </c>
      <c r="F104" s="303">
        <v>140</v>
      </c>
    </row>
    <row r="105" spans="1:6" ht="15.75" thickBot="1">
      <c r="A105" s="316" t="s">
        <v>521</v>
      </c>
      <c r="B105" s="301">
        <v>3687</v>
      </c>
      <c r="C105" s="301">
        <v>3701</v>
      </c>
      <c r="D105" s="301">
        <v>4032</v>
      </c>
      <c r="E105" s="301">
        <v>3772</v>
      </c>
      <c r="F105" s="301">
        <v>3589</v>
      </c>
    </row>
    <row r="106" spans="1:6" ht="15.75" thickBot="1">
      <c r="A106" s="317" t="s">
        <v>522</v>
      </c>
      <c r="B106" s="304">
        <v>1.95</v>
      </c>
      <c r="C106" s="304">
        <v>1.79</v>
      </c>
      <c r="D106" s="304">
        <v>1.52</v>
      </c>
      <c r="E106" s="304">
        <v>2.08</v>
      </c>
      <c r="F106" s="304">
        <v>2.1</v>
      </c>
    </row>
    <row r="107" spans="1:6" ht="15.75" thickBot="1">
      <c r="A107" s="317" t="s">
        <v>523</v>
      </c>
      <c r="B107" s="304">
        <v>1.92</v>
      </c>
      <c r="C107" s="304">
        <v>1.77</v>
      </c>
      <c r="D107" s="304">
        <v>1.5</v>
      </c>
      <c r="E107" s="304">
        <v>2.0499999999999998</v>
      </c>
      <c r="F107" s="304">
        <v>2.0699999999999998</v>
      </c>
    </row>
    <row r="108" spans="1:6" ht="15.75" thickBot="1">
      <c r="A108" s="317" t="s">
        <v>524</v>
      </c>
      <c r="B108" s="304">
        <v>1.31</v>
      </c>
      <c r="C108" s="304">
        <v>1.1499999999999999</v>
      </c>
      <c r="D108" s="304">
        <v>1.35</v>
      </c>
      <c r="E108" s="304">
        <v>1.91</v>
      </c>
      <c r="F108" s="304">
        <v>1.91</v>
      </c>
    </row>
    <row r="109" spans="1:6" ht="15.75" thickBot="1">
      <c r="A109" s="316" t="s">
        <v>525</v>
      </c>
      <c r="B109" s="301">
        <v>3833</v>
      </c>
      <c r="C109" s="301">
        <v>3819</v>
      </c>
      <c r="D109" s="301">
        <v>3223</v>
      </c>
      <c r="E109" s="301">
        <v>5788</v>
      </c>
      <c r="F109" s="301">
        <v>6197</v>
      </c>
    </row>
    <row r="110" spans="1:6" ht="15.75" thickBot="1">
      <c r="A110" s="317" t="s">
        <v>526</v>
      </c>
      <c r="B110" s="301">
        <v>3833</v>
      </c>
      <c r="C110" s="301">
        <v>3819</v>
      </c>
      <c r="D110" s="301">
        <v>3223</v>
      </c>
      <c r="E110" s="301">
        <v>5788</v>
      </c>
      <c r="F110" s="301">
        <v>6197</v>
      </c>
    </row>
    <row r="111" spans="1:6" ht="15.75" thickBot="1">
      <c r="A111" s="316" t="s">
        <v>527</v>
      </c>
      <c r="B111" s="303">
        <v>406</v>
      </c>
      <c r="C111" s="303">
        <v>416</v>
      </c>
      <c r="D111" s="303">
        <v>551</v>
      </c>
      <c r="E111" s="303">
        <v>567</v>
      </c>
      <c r="F111" s="303">
        <v>577</v>
      </c>
    </row>
    <row r="112" spans="1:6" ht="15.75" thickBot="1">
      <c r="A112" s="317" t="s">
        <v>37</v>
      </c>
      <c r="B112" s="303">
        <v>611</v>
      </c>
      <c r="C112" s="303">
        <v>613</v>
      </c>
      <c r="D112" s="303">
        <v>737</v>
      </c>
      <c r="E112" s="303">
        <v>669</v>
      </c>
      <c r="F112" s="303">
        <v>668</v>
      </c>
    </row>
    <row r="113" spans="1:6" ht="15.75" thickBot="1">
      <c r="A113" s="317" t="s">
        <v>38</v>
      </c>
      <c r="B113" s="303">
        <v>204</v>
      </c>
      <c r="C113" s="303">
        <v>197</v>
      </c>
      <c r="D113" s="303">
        <v>186</v>
      </c>
      <c r="E113" s="303">
        <v>101</v>
      </c>
      <c r="F113" s="303">
        <v>92</v>
      </c>
    </row>
    <row r="114" spans="1:6" ht="15.75" thickBot="1">
      <c r="A114" s="316" t="s">
        <v>40</v>
      </c>
      <c r="B114" s="303">
        <v>191</v>
      </c>
      <c r="C114" s="303">
        <v>193</v>
      </c>
      <c r="D114" s="303">
        <v>220</v>
      </c>
      <c r="E114" s="303">
        <v>222</v>
      </c>
      <c r="F114" s="303">
        <v>219</v>
      </c>
    </row>
    <row r="115" spans="1:6" ht="15.75" thickBot="1">
      <c r="A115" s="317" t="s">
        <v>528</v>
      </c>
      <c r="B115" s="303">
        <v>191</v>
      </c>
      <c r="C115" s="303">
        <v>193</v>
      </c>
      <c r="D115" s="303">
        <v>220</v>
      </c>
      <c r="E115" s="303">
        <v>222</v>
      </c>
      <c r="F115" s="303">
        <v>219</v>
      </c>
    </row>
    <row r="116" spans="1:6" ht="15.75" thickBot="1">
      <c r="A116" s="316" t="s">
        <v>529</v>
      </c>
      <c r="B116" s="301">
        <v>8322</v>
      </c>
      <c r="C116" s="301">
        <v>8326</v>
      </c>
      <c r="D116" s="301">
        <v>8213</v>
      </c>
      <c r="E116" s="301">
        <v>10450</v>
      </c>
      <c r="F116" s="301">
        <v>10673</v>
      </c>
    </row>
    <row r="117" spans="1:6" ht="15.75" thickBot="1">
      <c r="A117" s="317" t="s">
        <v>530</v>
      </c>
      <c r="B117" s="302">
        <v>0.31419999999999998</v>
      </c>
      <c r="C117" s="302">
        <v>0.30969999999999998</v>
      </c>
      <c r="D117" s="302">
        <v>0.29370000000000002</v>
      </c>
      <c r="E117" s="302">
        <v>0.34810000000000002</v>
      </c>
      <c r="F117" s="302">
        <v>0.35820000000000002</v>
      </c>
    </row>
    <row r="118" spans="1:6" ht="15.75" thickBot="1">
      <c r="A118" s="316" t="s">
        <v>531</v>
      </c>
      <c r="B118" s="301">
        <v>18226</v>
      </c>
      <c r="C118" s="301">
        <v>18644</v>
      </c>
      <c r="D118" s="301">
        <v>19865</v>
      </c>
      <c r="E118" s="301">
        <v>19714</v>
      </c>
      <c r="F118" s="301">
        <v>19288</v>
      </c>
    </row>
    <row r="119" spans="1:6" ht="15.75" thickBot="1">
      <c r="A119" s="317" t="s">
        <v>532</v>
      </c>
      <c r="B119" s="303">
        <v>594</v>
      </c>
      <c r="C119" s="303">
        <v>594</v>
      </c>
      <c r="D119" s="303">
        <v>594</v>
      </c>
      <c r="E119" s="303">
        <v>594</v>
      </c>
      <c r="F119" s="301">
        <v>1764</v>
      </c>
    </row>
    <row r="120" spans="1:6" ht="15.75" thickBot="1">
      <c r="A120" s="317" t="s">
        <v>533</v>
      </c>
      <c r="B120" s="301">
        <v>1171</v>
      </c>
      <c r="C120" s="301">
        <v>1171</v>
      </c>
      <c r="D120" s="301">
        <v>1171</v>
      </c>
      <c r="E120" s="301">
        <v>1171</v>
      </c>
      <c r="F120" s="303" t="s">
        <v>461</v>
      </c>
    </row>
    <row r="121" spans="1:6" ht="15.75" thickBot="1">
      <c r="A121" s="317" t="s">
        <v>48</v>
      </c>
      <c r="B121" s="301">
        <v>14749</v>
      </c>
      <c r="C121" s="301">
        <v>15135</v>
      </c>
      <c r="D121" s="301">
        <v>16808</v>
      </c>
      <c r="E121" s="301">
        <v>16719</v>
      </c>
      <c r="F121" s="301">
        <v>16561</v>
      </c>
    </row>
    <row r="122" spans="1:6" ht="26.25" thickBot="1">
      <c r="A122" s="317" t="s">
        <v>534</v>
      </c>
      <c r="B122" s="303" t="s">
        <v>461</v>
      </c>
      <c r="C122" s="303" t="s">
        <v>461</v>
      </c>
      <c r="D122" s="301">
        <v>2197</v>
      </c>
      <c r="E122" s="303" t="s">
        <v>461</v>
      </c>
      <c r="F122" s="303" t="s">
        <v>461</v>
      </c>
    </row>
    <row r="123" spans="1:6" ht="26.25" thickBot="1">
      <c r="A123" s="317" t="s">
        <v>535</v>
      </c>
      <c r="B123" s="303">
        <v>905</v>
      </c>
      <c r="C123" s="303">
        <v>813</v>
      </c>
      <c r="D123" s="303" t="s">
        <v>461</v>
      </c>
      <c r="E123" s="303" t="s">
        <v>461</v>
      </c>
      <c r="F123" s="303" t="s">
        <v>461</v>
      </c>
    </row>
    <row r="124" spans="1:6">
      <c r="A124" s="508" t="s">
        <v>536</v>
      </c>
      <c r="B124" s="510">
        <v>-5</v>
      </c>
      <c r="C124" s="510">
        <v>-4</v>
      </c>
      <c r="D124" s="510">
        <v>-1</v>
      </c>
      <c r="E124" s="510">
        <v>-3</v>
      </c>
      <c r="F124" s="510">
        <v>-2</v>
      </c>
    </row>
    <row r="125" spans="1:6" ht="15.75" thickBot="1">
      <c r="A125" s="509"/>
      <c r="B125" s="511"/>
      <c r="C125" s="511"/>
      <c r="D125" s="511"/>
      <c r="E125" s="511"/>
      <c r="F125" s="511"/>
    </row>
    <row r="126" spans="1:6">
      <c r="A126" s="508" t="s">
        <v>51</v>
      </c>
      <c r="B126" s="510">
        <v>-955</v>
      </c>
      <c r="C126" s="510">
        <v>-955</v>
      </c>
      <c r="D126" s="510">
        <v>-957</v>
      </c>
      <c r="E126" s="510">
        <v>-933</v>
      </c>
      <c r="F126" s="510">
        <v>-933</v>
      </c>
    </row>
    <row r="127" spans="1:6" ht="15.75" thickBot="1">
      <c r="A127" s="509"/>
      <c r="B127" s="511"/>
      <c r="C127" s="511"/>
      <c r="D127" s="511"/>
      <c r="E127" s="511"/>
      <c r="F127" s="511"/>
    </row>
    <row r="128" spans="1:6" ht="15.75" thickBot="1">
      <c r="A128" s="317" t="s">
        <v>537</v>
      </c>
      <c r="B128" s="302">
        <v>0.68810000000000004</v>
      </c>
      <c r="C128" s="302">
        <v>0.69350000000000001</v>
      </c>
      <c r="D128" s="302">
        <v>0.71050000000000002</v>
      </c>
      <c r="E128" s="302">
        <v>0.65680000000000005</v>
      </c>
      <c r="F128" s="302">
        <v>0.64729999999999999</v>
      </c>
    </row>
    <row r="129" spans="1:6" ht="15.75" thickBot="1">
      <c r="A129" s="316" t="s">
        <v>538</v>
      </c>
      <c r="B129" s="301">
        <v>18226</v>
      </c>
      <c r="C129" s="301">
        <v>18644</v>
      </c>
      <c r="D129" s="301">
        <v>19865</v>
      </c>
      <c r="E129" s="301">
        <v>19714</v>
      </c>
      <c r="F129" s="301">
        <v>19288</v>
      </c>
    </row>
    <row r="130" spans="1:6" ht="15.75" thickBot="1">
      <c r="A130" s="317" t="s">
        <v>539</v>
      </c>
      <c r="B130" s="302">
        <v>0.68810000000000004</v>
      </c>
      <c r="C130" s="302">
        <v>0.69350000000000001</v>
      </c>
      <c r="D130" s="302">
        <v>0.71050000000000002</v>
      </c>
      <c r="E130" s="302">
        <v>0.65680000000000005</v>
      </c>
      <c r="F130" s="302">
        <v>0.64729999999999999</v>
      </c>
    </row>
    <row r="131" spans="1:6">
      <c r="A131" s="516" t="s">
        <v>540</v>
      </c>
      <c r="B131" s="510">
        <v>-62</v>
      </c>
      <c r="C131" s="510">
        <v>-87</v>
      </c>
      <c r="D131" s="510">
        <v>-120</v>
      </c>
      <c r="E131" s="510">
        <v>-147</v>
      </c>
      <c r="F131" s="510">
        <v>-162</v>
      </c>
    </row>
    <row r="132" spans="1:6" ht="15.75" thickBot="1">
      <c r="A132" s="517"/>
      <c r="B132" s="511"/>
      <c r="C132" s="511"/>
      <c r="D132" s="511"/>
      <c r="E132" s="511"/>
      <c r="F132" s="511"/>
    </row>
    <row r="133" spans="1:6" ht="15.75" thickBot="1">
      <c r="A133" s="316" t="s">
        <v>541</v>
      </c>
      <c r="B133" s="301">
        <v>18164</v>
      </c>
      <c r="C133" s="301">
        <v>18557</v>
      </c>
      <c r="D133" s="301">
        <v>19745</v>
      </c>
      <c r="E133" s="301">
        <v>19567</v>
      </c>
      <c r="F133" s="301">
        <v>19126</v>
      </c>
    </row>
    <row r="134" spans="1:6" ht="15.75" thickBot="1">
      <c r="A134" s="321" t="s">
        <v>542</v>
      </c>
      <c r="B134" s="307">
        <v>26486</v>
      </c>
      <c r="C134" s="307">
        <v>26883</v>
      </c>
      <c r="D134" s="307">
        <v>27958</v>
      </c>
      <c r="E134" s="307">
        <v>30018</v>
      </c>
      <c r="F134" s="307">
        <v>29799</v>
      </c>
    </row>
    <row r="135" spans="1:6" ht="15.75" thickBot="1">
      <c r="A135" s="319"/>
      <c r="B135" s="305"/>
      <c r="C135" s="305"/>
      <c r="D135" s="305"/>
      <c r="E135" s="305"/>
      <c r="F135" s="305"/>
    </row>
    <row r="137" spans="1:6" ht="27" thickBot="1">
      <c r="A137" s="311" t="s">
        <v>567</v>
      </c>
      <c r="B137" s="295">
        <v>42551</v>
      </c>
      <c r="C137" s="295">
        <v>42643</v>
      </c>
      <c r="D137" s="295">
        <v>42735</v>
      </c>
      <c r="E137" s="295">
        <v>42825</v>
      </c>
      <c r="F137" s="295">
        <v>42916</v>
      </c>
    </row>
    <row r="138" spans="1:6" ht="15.75" thickBot="1">
      <c r="A138" s="312" t="s">
        <v>543</v>
      </c>
      <c r="B138" s="308">
        <v>512054</v>
      </c>
      <c r="C138" s="308">
        <v>519655</v>
      </c>
      <c r="D138" s="308">
        <v>1796775</v>
      </c>
      <c r="E138" s="308">
        <v>344326</v>
      </c>
      <c r="F138" s="308">
        <v>246788</v>
      </c>
    </row>
    <row r="139" spans="1:6">
      <c r="A139" s="498" t="s">
        <v>482</v>
      </c>
      <c r="B139" s="500" t="s">
        <v>461</v>
      </c>
      <c r="C139" s="506">
        <v>1.4800000000000001E-2</v>
      </c>
      <c r="D139" s="506">
        <v>2.4575999999999998</v>
      </c>
      <c r="E139" s="502">
        <v>-0.80840000000000001</v>
      </c>
      <c r="F139" s="502">
        <v>-0.2833</v>
      </c>
    </row>
    <row r="140" spans="1:6" ht="15.75" thickBot="1">
      <c r="A140" s="499"/>
      <c r="B140" s="501"/>
      <c r="C140" s="507"/>
      <c r="D140" s="507"/>
      <c r="E140" s="503"/>
      <c r="F140" s="503"/>
    </row>
    <row r="141" spans="1:6" ht="15.75" thickBot="1">
      <c r="A141" s="312" t="s">
        <v>544</v>
      </c>
      <c r="B141" s="308">
        <v>177622</v>
      </c>
      <c r="C141" s="308">
        <v>196287</v>
      </c>
      <c r="D141" s="308">
        <v>238636</v>
      </c>
      <c r="E141" s="308">
        <v>248326</v>
      </c>
      <c r="F141" s="308">
        <v>253241</v>
      </c>
    </row>
    <row r="142" spans="1:6" ht="15.75" thickBot="1">
      <c r="A142" s="313" t="s">
        <v>89</v>
      </c>
      <c r="B142" s="308">
        <v>177622</v>
      </c>
      <c r="C142" s="308">
        <v>196287</v>
      </c>
      <c r="D142" s="308">
        <v>119052</v>
      </c>
      <c r="E142" s="308">
        <v>248326</v>
      </c>
      <c r="F142" s="308">
        <v>253241</v>
      </c>
    </row>
    <row r="143" spans="1:6">
      <c r="A143" s="504" t="s">
        <v>545</v>
      </c>
      <c r="B143" s="514">
        <v>-163172</v>
      </c>
      <c r="C143" s="514">
        <v>-317442</v>
      </c>
      <c r="D143" s="514">
        <v>-1163614</v>
      </c>
      <c r="E143" s="514">
        <v>-102488</v>
      </c>
      <c r="F143" s="514">
        <v>-47749</v>
      </c>
    </row>
    <row r="144" spans="1:6" ht="15.75" thickBot="1">
      <c r="A144" s="505"/>
      <c r="B144" s="515"/>
      <c r="C144" s="515"/>
      <c r="D144" s="515"/>
      <c r="E144" s="515"/>
      <c r="F144" s="515"/>
    </row>
    <row r="145" spans="1:6" ht="15.75" thickBot="1">
      <c r="A145" s="312" t="s">
        <v>241</v>
      </c>
      <c r="B145" s="308">
        <v>526504</v>
      </c>
      <c r="C145" s="308">
        <v>398500</v>
      </c>
      <c r="D145" s="308">
        <v>871813</v>
      </c>
      <c r="E145" s="308">
        <v>490164</v>
      </c>
      <c r="F145" s="308">
        <v>452280</v>
      </c>
    </row>
    <row r="146" spans="1:6">
      <c r="A146" s="504" t="s">
        <v>546</v>
      </c>
      <c r="B146" s="514">
        <v>184582</v>
      </c>
      <c r="C146" s="514">
        <v>-6279</v>
      </c>
      <c r="D146" s="514">
        <v>131995</v>
      </c>
      <c r="E146" s="514">
        <v>-224539</v>
      </c>
      <c r="F146" s="514">
        <v>76104</v>
      </c>
    </row>
    <row r="147" spans="1:6" ht="15.75" thickBot="1">
      <c r="A147" s="505"/>
      <c r="B147" s="515"/>
      <c r="C147" s="515"/>
      <c r="D147" s="515"/>
      <c r="E147" s="515"/>
      <c r="F147" s="515"/>
    </row>
    <row r="148" spans="1:6">
      <c r="A148" s="498" t="s">
        <v>29</v>
      </c>
      <c r="B148" s="500" t="s">
        <v>461</v>
      </c>
      <c r="C148" s="500" t="s">
        <v>461</v>
      </c>
      <c r="D148" s="500" t="s">
        <v>461</v>
      </c>
      <c r="E148" s="514">
        <v>-131048</v>
      </c>
      <c r="F148" s="514">
        <v>131048</v>
      </c>
    </row>
    <row r="149" spans="1:6" ht="15.75" thickBot="1">
      <c r="A149" s="499"/>
      <c r="B149" s="501"/>
      <c r="C149" s="501"/>
      <c r="D149" s="501"/>
      <c r="E149" s="515"/>
      <c r="F149" s="515"/>
    </row>
    <row r="150" spans="1:6">
      <c r="A150" s="498" t="s">
        <v>547</v>
      </c>
      <c r="B150" s="500" t="s">
        <v>461</v>
      </c>
      <c r="C150" s="500" t="s">
        <v>461</v>
      </c>
      <c r="D150" s="500" t="s">
        <v>461</v>
      </c>
      <c r="E150" s="514">
        <v>-93491</v>
      </c>
      <c r="F150" s="514">
        <v>-54944</v>
      </c>
    </row>
    <row r="151" spans="1:6" ht="15.75" thickBot="1">
      <c r="A151" s="499"/>
      <c r="B151" s="501"/>
      <c r="C151" s="501"/>
      <c r="D151" s="501"/>
      <c r="E151" s="515"/>
      <c r="F151" s="515"/>
    </row>
    <row r="152" spans="1:6" ht="15.75" thickBot="1">
      <c r="A152" s="312" t="s">
        <v>548</v>
      </c>
      <c r="B152" s="308">
        <v>711086</v>
      </c>
      <c r="C152" s="308">
        <v>392221</v>
      </c>
      <c r="D152" s="308">
        <v>1003808</v>
      </c>
      <c r="E152" s="308">
        <v>265625</v>
      </c>
      <c r="F152" s="308">
        <v>528384</v>
      </c>
    </row>
    <row r="153" spans="1:6">
      <c r="A153" s="498" t="s">
        <v>549</v>
      </c>
      <c r="B153" s="500" t="s">
        <v>461</v>
      </c>
      <c r="C153" s="502">
        <v>-0.44840000000000002</v>
      </c>
      <c r="D153" s="506">
        <v>1.5592999999999999</v>
      </c>
      <c r="E153" s="502">
        <v>-0.73540000000000005</v>
      </c>
      <c r="F153" s="506">
        <v>0.98919999999999997</v>
      </c>
    </row>
    <row r="154" spans="1:6" ht="15.75" thickBot="1">
      <c r="A154" s="499"/>
      <c r="B154" s="501"/>
      <c r="C154" s="503"/>
      <c r="D154" s="507"/>
      <c r="E154" s="503"/>
      <c r="F154" s="507"/>
    </row>
    <row r="155" spans="1:6" ht="15.75" thickBot="1">
      <c r="A155" s="313" t="s">
        <v>550</v>
      </c>
      <c r="B155" s="298">
        <v>0.31819999999999998</v>
      </c>
      <c r="C155" s="298">
        <v>0.17829999999999999</v>
      </c>
      <c r="D155" s="298">
        <v>0.43969999999999998</v>
      </c>
      <c r="E155" s="298">
        <v>0.11940000000000001</v>
      </c>
      <c r="F155" s="298">
        <v>0.2306</v>
      </c>
    </row>
    <row r="157" spans="1:6" ht="27" thickBot="1">
      <c r="A157" s="311" t="s">
        <v>567</v>
      </c>
      <c r="B157" s="295">
        <v>42551</v>
      </c>
      <c r="C157" s="295">
        <v>42643</v>
      </c>
      <c r="D157" s="295">
        <v>42735</v>
      </c>
      <c r="E157" s="295">
        <v>42825</v>
      </c>
      <c r="F157" s="295">
        <v>42916</v>
      </c>
    </row>
    <row r="158" spans="1:6" ht="15.75" thickBot="1">
      <c r="A158" s="322" t="s">
        <v>543</v>
      </c>
      <c r="B158" s="309">
        <v>512054</v>
      </c>
      <c r="C158" s="309">
        <v>519655</v>
      </c>
      <c r="D158" s="309">
        <v>1796775</v>
      </c>
      <c r="E158" s="309">
        <v>344326</v>
      </c>
      <c r="F158" s="309">
        <v>246788</v>
      </c>
    </row>
    <row r="159" spans="1:6">
      <c r="A159" s="522" t="s">
        <v>482</v>
      </c>
      <c r="B159" s="524" t="s">
        <v>461</v>
      </c>
      <c r="C159" s="506">
        <v>1.4800000000000001E-2</v>
      </c>
      <c r="D159" s="506">
        <v>2.4575999999999998</v>
      </c>
      <c r="E159" s="502">
        <v>-0.80840000000000001</v>
      </c>
      <c r="F159" s="502">
        <v>-0.2833</v>
      </c>
    </row>
    <row r="160" spans="1:6" ht="15.75" thickBot="1">
      <c r="A160" s="523"/>
      <c r="B160" s="525"/>
      <c r="C160" s="507"/>
      <c r="D160" s="507"/>
      <c r="E160" s="503"/>
      <c r="F160" s="503"/>
    </row>
    <row r="161" spans="1:6" ht="15.75" thickBot="1">
      <c r="A161" s="322" t="s">
        <v>544</v>
      </c>
      <c r="B161" s="309">
        <v>177622</v>
      </c>
      <c r="C161" s="309">
        <v>196287</v>
      </c>
      <c r="D161" s="309">
        <v>238636</v>
      </c>
      <c r="E161" s="309">
        <v>248326</v>
      </c>
      <c r="F161" s="309">
        <v>253241</v>
      </c>
    </row>
    <row r="162" spans="1:6" ht="15.75" thickBot="1">
      <c r="A162" s="323" t="s">
        <v>89</v>
      </c>
      <c r="B162" s="309">
        <v>177622</v>
      </c>
      <c r="C162" s="309">
        <v>196287</v>
      </c>
      <c r="D162" s="309">
        <v>119052</v>
      </c>
      <c r="E162" s="309">
        <v>248326</v>
      </c>
      <c r="F162" s="309">
        <v>253241</v>
      </c>
    </row>
    <row r="163" spans="1:6">
      <c r="A163" s="518" t="s">
        <v>545</v>
      </c>
      <c r="B163" s="520">
        <v>-163172</v>
      </c>
      <c r="C163" s="520">
        <v>-317442</v>
      </c>
      <c r="D163" s="520">
        <v>-1163614</v>
      </c>
      <c r="E163" s="520">
        <v>-102488</v>
      </c>
      <c r="F163" s="520">
        <v>-47749</v>
      </c>
    </row>
    <row r="164" spans="1:6" ht="15.75" thickBot="1">
      <c r="A164" s="519"/>
      <c r="B164" s="521"/>
      <c r="C164" s="521"/>
      <c r="D164" s="521"/>
      <c r="E164" s="521"/>
      <c r="F164" s="521"/>
    </row>
    <row r="165" spans="1:6" ht="15.75" thickBot="1">
      <c r="A165" s="322" t="s">
        <v>241</v>
      </c>
      <c r="B165" s="309">
        <v>526504</v>
      </c>
      <c r="C165" s="309">
        <v>398500</v>
      </c>
      <c r="D165" s="309">
        <v>871813</v>
      </c>
      <c r="E165" s="309">
        <v>490164</v>
      </c>
      <c r="F165" s="309">
        <v>452280</v>
      </c>
    </row>
    <row r="166" spans="1:6">
      <c r="A166" s="518" t="s">
        <v>546</v>
      </c>
      <c r="B166" s="520">
        <v>184582</v>
      </c>
      <c r="C166" s="520">
        <v>-6279</v>
      </c>
      <c r="D166" s="520">
        <v>131995</v>
      </c>
      <c r="E166" s="520">
        <v>-224539</v>
      </c>
      <c r="F166" s="520">
        <v>76104</v>
      </c>
    </row>
    <row r="167" spans="1:6" ht="15.75" thickBot="1">
      <c r="A167" s="519"/>
      <c r="B167" s="521"/>
      <c r="C167" s="521"/>
      <c r="D167" s="521"/>
      <c r="E167" s="521"/>
      <c r="F167" s="521"/>
    </row>
    <row r="168" spans="1:6">
      <c r="A168" s="522" t="s">
        <v>29</v>
      </c>
      <c r="B168" s="524" t="s">
        <v>461</v>
      </c>
      <c r="C168" s="524" t="s">
        <v>461</v>
      </c>
      <c r="D168" s="524" t="s">
        <v>461</v>
      </c>
      <c r="E168" s="520">
        <v>-131048</v>
      </c>
      <c r="F168" s="520">
        <v>131048</v>
      </c>
    </row>
    <row r="169" spans="1:6" ht="15.75" thickBot="1">
      <c r="A169" s="523"/>
      <c r="B169" s="525"/>
      <c r="C169" s="525"/>
      <c r="D169" s="525"/>
      <c r="E169" s="521"/>
      <c r="F169" s="521"/>
    </row>
    <row r="170" spans="1:6">
      <c r="A170" s="522" t="s">
        <v>547</v>
      </c>
      <c r="B170" s="524" t="s">
        <v>461</v>
      </c>
      <c r="C170" s="524" t="s">
        <v>461</v>
      </c>
      <c r="D170" s="524" t="s">
        <v>461</v>
      </c>
      <c r="E170" s="520">
        <v>-93491</v>
      </c>
      <c r="F170" s="520">
        <v>-54944</v>
      </c>
    </row>
    <row r="171" spans="1:6" ht="15.75" thickBot="1">
      <c r="A171" s="523"/>
      <c r="B171" s="525"/>
      <c r="C171" s="525"/>
      <c r="D171" s="525"/>
      <c r="E171" s="521"/>
      <c r="F171" s="521"/>
    </row>
    <row r="172" spans="1:6" ht="15.75" thickBot="1">
      <c r="A172" s="322" t="s">
        <v>548</v>
      </c>
      <c r="B172" s="309">
        <v>711086</v>
      </c>
      <c r="C172" s="309">
        <v>392221</v>
      </c>
      <c r="D172" s="309">
        <v>1003808</v>
      </c>
      <c r="E172" s="309">
        <v>265625</v>
      </c>
      <c r="F172" s="309">
        <v>528384</v>
      </c>
    </row>
    <row r="173" spans="1:6">
      <c r="A173" s="522" t="s">
        <v>549</v>
      </c>
      <c r="B173" s="524" t="s">
        <v>461</v>
      </c>
      <c r="C173" s="502">
        <v>-0.44840000000000002</v>
      </c>
      <c r="D173" s="506">
        <v>1.5592999999999999</v>
      </c>
      <c r="E173" s="502">
        <v>-0.73540000000000005</v>
      </c>
      <c r="F173" s="506">
        <v>0.98919999999999997</v>
      </c>
    </row>
    <row r="174" spans="1:6" ht="15.75" thickBot="1">
      <c r="A174" s="523"/>
      <c r="B174" s="525"/>
      <c r="C174" s="503"/>
      <c r="D174" s="507"/>
      <c r="E174" s="503"/>
      <c r="F174" s="507"/>
    </row>
    <row r="175" spans="1:6" ht="15.75" thickBot="1">
      <c r="A175" s="323" t="s">
        <v>550</v>
      </c>
      <c r="B175" s="298">
        <v>0.31819999999999998</v>
      </c>
      <c r="C175" s="298">
        <v>0.17829999999999999</v>
      </c>
      <c r="D175" s="298">
        <v>0.43969999999999998</v>
      </c>
      <c r="E175" s="298">
        <v>0.11940000000000001</v>
      </c>
      <c r="F175" s="298">
        <v>0.2306</v>
      </c>
    </row>
    <row r="176" spans="1:6">
      <c r="A176" s="324" t="s">
        <v>613</v>
      </c>
    </row>
    <row r="177" spans="1:6" ht="15.75" thickBot="1">
      <c r="A177" s="311" t="s">
        <v>614</v>
      </c>
      <c r="B177" s="295">
        <v>42551</v>
      </c>
      <c r="C177" s="295">
        <v>42643</v>
      </c>
      <c r="D177" s="295">
        <v>42735</v>
      </c>
      <c r="E177" s="295">
        <v>42825</v>
      </c>
      <c r="F177" s="295">
        <v>42916</v>
      </c>
    </row>
    <row r="178" spans="1:6">
      <c r="A178" s="518" t="s">
        <v>615</v>
      </c>
      <c r="B178" s="520">
        <v>-708114</v>
      </c>
      <c r="C178" s="520">
        <v>-693725</v>
      </c>
      <c r="D178" s="520">
        <v>-1027701</v>
      </c>
      <c r="E178" s="520">
        <v>-884903</v>
      </c>
      <c r="F178" s="520">
        <v>-573222</v>
      </c>
    </row>
    <row r="179" spans="1:6" ht="15.75" thickBot="1">
      <c r="A179" s="519"/>
      <c r="B179" s="521"/>
      <c r="C179" s="521"/>
      <c r="D179" s="521"/>
      <c r="E179" s="521"/>
      <c r="F179" s="521"/>
    </row>
    <row r="180" spans="1:6">
      <c r="A180" s="522" t="s">
        <v>616</v>
      </c>
      <c r="B180" s="520">
        <v>-708114</v>
      </c>
      <c r="C180" s="520">
        <v>-692281</v>
      </c>
      <c r="D180" s="520">
        <v>-1027674</v>
      </c>
      <c r="E180" s="520">
        <v>-884903</v>
      </c>
      <c r="F180" s="520">
        <v>-573222</v>
      </c>
    </row>
    <row r="181" spans="1:6" ht="15.75" thickBot="1">
      <c r="A181" s="523"/>
      <c r="B181" s="521"/>
      <c r="C181" s="521"/>
      <c r="D181" s="521"/>
      <c r="E181" s="521"/>
      <c r="F181" s="521"/>
    </row>
    <row r="182" spans="1:6">
      <c r="A182" s="522" t="s">
        <v>617</v>
      </c>
      <c r="B182" s="524" t="s">
        <v>461</v>
      </c>
      <c r="C182" s="520">
        <v>-1444</v>
      </c>
      <c r="D182" s="524">
        <v>-27</v>
      </c>
      <c r="E182" s="524" t="s">
        <v>461</v>
      </c>
      <c r="F182" s="524" t="s">
        <v>461</v>
      </c>
    </row>
    <row r="183" spans="1:6" ht="15.75" thickBot="1">
      <c r="A183" s="523"/>
      <c r="B183" s="525"/>
      <c r="C183" s="521"/>
      <c r="D183" s="525"/>
      <c r="E183" s="525"/>
      <c r="F183" s="525"/>
    </row>
    <row r="184" spans="1:6">
      <c r="A184" s="522" t="s">
        <v>618</v>
      </c>
      <c r="B184" s="524" t="s">
        <v>461</v>
      </c>
      <c r="C184" s="506">
        <v>2.0299999999999999E-2</v>
      </c>
      <c r="D184" s="502">
        <v>-0.48139999999999999</v>
      </c>
      <c r="E184" s="506">
        <v>0.1389</v>
      </c>
      <c r="F184" s="506">
        <v>0.35220000000000001</v>
      </c>
    </row>
    <row r="185" spans="1:6" ht="15.75" thickBot="1">
      <c r="A185" s="523"/>
      <c r="B185" s="525"/>
      <c r="C185" s="507"/>
      <c r="D185" s="503"/>
      <c r="E185" s="507"/>
      <c r="F185" s="507"/>
    </row>
    <row r="186" spans="1:6">
      <c r="A186" s="522" t="s">
        <v>619</v>
      </c>
      <c r="B186" s="502">
        <v>-0.31690000000000002</v>
      </c>
      <c r="C186" s="502">
        <v>-0.31540000000000001</v>
      </c>
      <c r="D186" s="502">
        <v>-0.45019999999999999</v>
      </c>
      <c r="E186" s="502">
        <v>-0.39789999999999998</v>
      </c>
      <c r="F186" s="502">
        <v>-0.25009999999999999</v>
      </c>
    </row>
    <row r="187" spans="1:6" ht="15.75" thickBot="1">
      <c r="A187" s="523"/>
      <c r="B187" s="503"/>
      <c r="C187" s="503"/>
      <c r="D187" s="503"/>
      <c r="E187" s="503"/>
      <c r="F187" s="503"/>
    </row>
    <row r="188" spans="1:6" ht="15.75" thickBot="1">
      <c r="A188" s="322" t="s">
        <v>620</v>
      </c>
      <c r="B188" s="309">
        <v>2227</v>
      </c>
      <c r="C188" s="309">
        <v>40725</v>
      </c>
      <c r="D188" s="310">
        <v>604</v>
      </c>
      <c r="E188" s="310">
        <v>559</v>
      </c>
      <c r="F188" s="310">
        <v>916</v>
      </c>
    </row>
    <row r="189" spans="1:6">
      <c r="A189" s="518" t="s">
        <v>621</v>
      </c>
      <c r="B189" s="520">
        <v>-27807</v>
      </c>
      <c r="C189" s="520">
        <v>-61697</v>
      </c>
      <c r="D189" s="520">
        <v>1658135</v>
      </c>
      <c r="E189" s="520">
        <v>66583</v>
      </c>
      <c r="F189" s="520">
        <v>110764</v>
      </c>
    </row>
    <row r="190" spans="1:6" ht="15.75" thickBot="1">
      <c r="A190" s="519"/>
      <c r="B190" s="521"/>
      <c r="C190" s="521"/>
      <c r="D190" s="521"/>
      <c r="E190" s="521"/>
      <c r="F190" s="521"/>
    </row>
    <row r="191" spans="1:6">
      <c r="A191" s="522" t="s">
        <v>622</v>
      </c>
      <c r="B191" s="520">
        <v>-27807</v>
      </c>
      <c r="C191" s="520">
        <v>-61697</v>
      </c>
      <c r="D191" s="520">
        <v>-80165</v>
      </c>
      <c r="E191" s="520">
        <v>-13417</v>
      </c>
      <c r="F191" s="520">
        <v>-19236</v>
      </c>
    </row>
    <row r="192" spans="1:6" ht="15.75" thickBot="1">
      <c r="A192" s="523"/>
      <c r="B192" s="521"/>
      <c r="C192" s="521"/>
      <c r="D192" s="521"/>
      <c r="E192" s="521"/>
      <c r="F192" s="521"/>
    </row>
    <row r="193" spans="1:6" ht="15.75" thickBot="1">
      <c r="A193" s="323" t="s">
        <v>623</v>
      </c>
      <c r="B193" s="310" t="s">
        <v>461</v>
      </c>
      <c r="C193" s="310" t="s">
        <v>461</v>
      </c>
      <c r="D193" s="309">
        <v>1738300</v>
      </c>
      <c r="E193" s="309">
        <v>80000</v>
      </c>
      <c r="F193" s="309">
        <v>130000</v>
      </c>
    </row>
    <row r="194" spans="1:6">
      <c r="A194" s="518" t="s">
        <v>624</v>
      </c>
      <c r="B194" s="520">
        <v>-32337</v>
      </c>
      <c r="C194" s="520">
        <v>-33770</v>
      </c>
      <c r="D194" s="520">
        <v>66107</v>
      </c>
      <c r="E194" s="524" t="s">
        <v>461</v>
      </c>
      <c r="F194" s="524" t="s">
        <v>461</v>
      </c>
    </row>
    <row r="195" spans="1:6" ht="15.75" thickBot="1">
      <c r="A195" s="519"/>
      <c r="B195" s="521"/>
      <c r="C195" s="521"/>
      <c r="D195" s="521"/>
      <c r="E195" s="525"/>
      <c r="F195" s="525"/>
    </row>
    <row r="196" spans="1:6">
      <c r="A196" s="518" t="s">
        <v>625</v>
      </c>
      <c r="B196" s="520">
        <v>-41851</v>
      </c>
      <c r="C196" s="524" t="s">
        <v>461</v>
      </c>
      <c r="D196" s="524" t="s">
        <v>461</v>
      </c>
      <c r="E196" s="520">
        <v>14691</v>
      </c>
      <c r="F196" s="520">
        <v>35268</v>
      </c>
    </row>
    <row r="197" spans="1:6" ht="15.75" thickBot="1">
      <c r="A197" s="519"/>
      <c r="B197" s="521"/>
      <c r="C197" s="525"/>
      <c r="D197" s="525"/>
      <c r="E197" s="521"/>
      <c r="F197" s="521"/>
    </row>
    <row r="198" spans="1:6">
      <c r="A198" s="518" t="s">
        <v>626</v>
      </c>
      <c r="B198" s="520">
        <v>-807882</v>
      </c>
      <c r="C198" s="520">
        <v>-748467</v>
      </c>
      <c r="D198" s="520">
        <v>697145</v>
      </c>
      <c r="E198" s="520">
        <v>-803070</v>
      </c>
      <c r="F198" s="520">
        <v>-426274</v>
      </c>
    </row>
    <row r="199" spans="1:6" ht="15.75" thickBot="1">
      <c r="A199" s="519"/>
      <c r="B199" s="521"/>
      <c r="C199" s="521"/>
      <c r="D199" s="521"/>
      <c r="E199" s="521"/>
      <c r="F199" s="521"/>
    </row>
    <row r="200" spans="1:6">
      <c r="A200" s="522" t="s">
        <v>627</v>
      </c>
      <c r="B200" s="524" t="s">
        <v>461</v>
      </c>
      <c r="C200" s="506">
        <v>7.3499999999999996E-2</v>
      </c>
      <c r="D200" s="506">
        <v>1.9314</v>
      </c>
      <c r="E200" s="502">
        <v>-2.1518999999999999</v>
      </c>
      <c r="F200" s="506">
        <v>0.46920000000000001</v>
      </c>
    </row>
    <row r="201" spans="1:6" ht="15.75" thickBot="1">
      <c r="A201" s="523"/>
      <c r="B201" s="525"/>
      <c r="C201" s="507"/>
      <c r="D201" s="507"/>
      <c r="E201" s="503"/>
      <c r="F201" s="507"/>
    </row>
    <row r="202" spans="1:6">
      <c r="A202" s="522" t="s">
        <v>628</v>
      </c>
      <c r="B202" s="502">
        <v>-0.36149999999999999</v>
      </c>
      <c r="C202" s="502">
        <v>-0.34029999999999999</v>
      </c>
      <c r="D202" s="506">
        <v>0.3054</v>
      </c>
      <c r="E202" s="502">
        <v>-0.36109999999999998</v>
      </c>
      <c r="F202" s="502">
        <v>-0.186</v>
      </c>
    </row>
    <row r="203" spans="1:6" ht="15.75" thickBot="1">
      <c r="A203" s="523"/>
      <c r="B203" s="503"/>
      <c r="C203" s="503"/>
      <c r="D203" s="507"/>
      <c r="E203" s="503"/>
      <c r="F203" s="503"/>
    </row>
    <row r="206" spans="1:6" ht="15.75" thickBot="1">
      <c r="A206" s="311" t="s">
        <v>614</v>
      </c>
      <c r="B206" s="295">
        <v>42551</v>
      </c>
      <c r="C206" s="295">
        <v>42643</v>
      </c>
      <c r="D206" s="295">
        <v>42735</v>
      </c>
      <c r="E206" s="295">
        <v>42825</v>
      </c>
      <c r="F206" s="295">
        <v>42916</v>
      </c>
    </row>
    <row r="207" spans="1:6">
      <c r="A207" s="504" t="s">
        <v>615</v>
      </c>
      <c r="B207" s="514">
        <v>-708114</v>
      </c>
      <c r="C207" s="514">
        <v>-693725</v>
      </c>
      <c r="D207" s="514">
        <v>-1027701</v>
      </c>
      <c r="E207" s="514">
        <v>-884903</v>
      </c>
      <c r="F207" s="514">
        <v>-573222</v>
      </c>
    </row>
    <row r="208" spans="1:6" ht="15.75" thickBot="1">
      <c r="A208" s="505"/>
      <c r="B208" s="515"/>
      <c r="C208" s="515"/>
      <c r="D208" s="515"/>
      <c r="E208" s="515"/>
      <c r="F208" s="515"/>
    </row>
    <row r="209" spans="1:6">
      <c r="A209" s="498" t="s">
        <v>616</v>
      </c>
      <c r="B209" s="514">
        <v>-708114</v>
      </c>
      <c r="C209" s="514">
        <v>-692281</v>
      </c>
      <c r="D209" s="514">
        <v>-1027674</v>
      </c>
      <c r="E209" s="514">
        <v>-884903</v>
      </c>
      <c r="F209" s="514">
        <v>-573222</v>
      </c>
    </row>
    <row r="210" spans="1:6" ht="15.75" thickBot="1">
      <c r="A210" s="499"/>
      <c r="B210" s="515"/>
      <c r="C210" s="515"/>
      <c r="D210" s="515"/>
      <c r="E210" s="515"/>
      <c r="F210" s="515"/>
    </row>
    <row r="211" spans="1:6">
      <c r="A211" s="498" t="s">
        <v>617</v>
      </c>
      <c r="B211" s="500" t="s">
        <v>461</v>
      </c>
      <c r="C211" s="514">
        <v>-1444</v>
      </c>
      <c r="D211" s="500">
        <v>-27</v>
      </c>
      <c r="E211" s="500" t="s">
        <v>461</v>
      </c>
      <c r="F211" s="500" t="s">
        <v>461</v>
      </c>
    </row>
    <row r="212" spans="1:6" ht="15.75" thickBot="1">
      <c r="A212" s="499"/>
      <c r="B212" s="501"/>
      <c r="C212" s="515"/>
      <c r="D212" s="501"/>
      <c r="E212" s="501"/>
      <c r="F212" s="501"/>
    </row>
    <row r="213" spans="1:6">
      <c r="A213" s="498" t="s">
        <v>618</v>
      </c>
      <c r="B213" s="500" t="s">
        <v>461</v>
      </c>
      <c r="C213" s="506">
        <v>2.0299999999999999E-2</v>
      </c>
      <c r="D213" s="502">
        <v>-0.48139999999999999</v>
      </c>
      <c r="E213" s="506">
        <v>0.1389</v>
      </c>
      <c r="F213" s="506">
        <v>0.35220000000000001</v>
      </c>
    </row>
    <row r="214" spans="1:6" ht="15.75" thickBot="1">
      <c r="A214" s="499"/>
      <c r="B214" s="501"/>
      <c r="C214" s="507"/>
      <c r="D214" s="503"/>
      <c r="E214" s="507"/>
      <c r="F214" s="507"/>
    </row>
    <row r="215" spans="1:6">
      <c r="A215" s="498" t="s">
        <v>619</v>
      </c>
      <c r="B215" s="502">
        <v>-0.31690000000000002</v>
      </c>
      <c r="C215" s="502">
        <v>-0.31540000000000001</v>
      </c>
      <c r="D215" s="502">
        <v>-0.45019999999999999</v>
      </c>
      <c r="E215" s="502">
        <v>-0.39789999999999998</v>
      </c>
      <c r="F215" s="502">
        <v>-0.25009999999999999</v>
      </c>
    </row>
    <row r="216" spans="1:6" ht="15.75" thickBot="1">
      <c r="A216" s="499"/>
      <c r="B216" s="503"/>
      <c r="C216" s="503"/>
      <c r="D216" s="503"/>
      <c r="E216" s="503"/>
      <c r="F216" s="503"/>
    </row>
    <row r="217" spans="1:6" ht="15.75" thickBot="1">
      <c r="A217" s="312" t="s">
        <v>620</v>
      </c>
      <c r="B217" s="308">
        <v>2227</v>
      </c>
      <c r="C217" s="308">
        <v>40725</v>
      </c>
      <c r="D217" s="297">
        <v>604</v>
      </c>
      <c r="E217" s="297">
        <v>559</v>
      </c>
      <c r="F217" s="297">
        <v>916</v>
      </c>
    </row>
    <row r="218" spans="1:6">
      <c r="A218" s="504" t="s">
        <v>621</v>
      </c>
      <c r="B218" s="514">
        <v>-27807</v>
      </c>
      <c r="C218" s="514">
        <v>-61697</v>
      </c>
      <c r="D218" s="514">
        <v>1658135</v>
      </c>
      <c r="E218" s="514">
        <v>66583</v>
      </c>
      <c r="F218" s="514">
        <v>110764</v>
      </c>
    </row>
    <row r="219" spans="1:6" ht="15.75" thickBot="1">
      <c r="A219" s="505"/>
      <c r="B219" s="515"/>
      <c r="C219" s="515"/>
      <c r="D219" s="515"/>
      <c r="E219" s="515"/>
      <c r="F219" s="515"/>
    </row>
    <row r="220" spans="1:6">
      <c r="A220" s="498" t="s">
        <v>622</v>
      </c>
      <c r="B220" s="514">
        <v>-27807</v>
      </c>
      <c r="C220" s="514">
        <v>-61697</v>
      </c>
      <c r="D220" s="514">
        <v>-80165</v>
      </c>
      <c r="E220" s="514">
        <v>-13417</v>
      </c>
      <c r="F220" s="514">
        <v>-19236</v>
      </c>
    </row>
    <row r="221" spans="1:6" ht="15.75" thickBot="1">
      <c r="A221" s="499"/>
      <c r="B221" s="515"/>
      <c r="C221" s="515"/>
      <c r="D221" s="515"/>
      <c r="E221" s="515"/>
      <c r="F221" s="515"/>
    </row>
    <row r="222" spans="1:6" ht="15.75" thickBot="1">
      <c r="A222" s="313" t="s">
        <v>623</v>
      </c>
      <c r="B222" s="297" t="s">
        <v>461</v>
      </c>
      <c r="C222" s="297" t="s">
        <v>461</v>
      </c>
      <c r="D222" s="308">
        <v>1738300</v>
      </c>
      <c r="E222" s="308">
        <v>80000</v>
      </c>
      <c r="F222" s="308">
        <v>130000</v>
      </c>
    </row>
    <row r="223" spans="1:6">
      <c r="A223" s="504" t="s">
        <v>624</v>
      </c>
      <c r="B223" s="514">
        <v>-32337</v>
      </c>
      <c r="C223" s="514">
        <v>-33770</v>
      </c>
      <c r="D223" s="514">
        <v>66107</v>
      </c>
      <c r="E223" s="500" t="s">
        <v>461</v>
      </c>
      <c r="F223" s="500" t="s">
        <v>461</v>
      </c>
    </row>
    <row r="224" spans="1:6" ht="15.75" thickBot="1">
      <c r="A224" s="505"/>
      <c r="B224" s="515"/>
      <c r="C224" s="515"/>
      <c r="D224" s="515"/>
      <c r="E224" s="501"/>
      <c r="F224" s="501"/>
    </row>
    <row r="225" spans="1:6">
      <c r="A225" s="504" t="s">
        <v>625</v>
      </c>
      <c r="B225" s="514">
        <v>-41851</v>
      </c>
      <c r="C225" s="500" t="s">
        <v>461</v>
      </c>
      <c r="D225" s="500" t="s">
        <v>461</v>
      </c>
      <c r="E225" s="514">
        <v>14691</v>
      </c>
      <c r="F225" s="514">
        <v>35268</v>
      </c>
    </row>
    <row r="226" spans="1:6" ht="15.75" thickBot="1">
      <c r="A226" s="505"/>
      <c r="B226" s="515"/>
      <c r="C226" s="501"/>
      <c r="D226" s="501"/>
      <c r="E226" s="515"/>
      <c r="F226" s="515"/>
    </row>
    <row r="227" spans="1:6">
      <c r="A227" s="504" t="s">
        <v>626</v>
      </c>
      <c r="B227" s="514">
        <v>-807882</v>
      </c>
      <c r="C227" s="514">
        <v>-748467</v>
      </c>
      <c r="D227" s="514">
        <v>697145</v>
      </c>
      <c r="E227" s="514">
        <v>-803070</v>
      </c>
      <c r="F227" s="514">
        <v>-426274</v>
      </c>
    </row>
    <row r="228" spans="1:6" ht="15.75" thickBot="1">
      <c r="A228" s="505"/>
      <c r="B228" s="515"/>
      <c r="C228" s="515"/>
      <c r="D228" s="515"/>
      <c r="E228" s="515"/>
      <c r="F228" s="515"/>
    </row>
    <row r="229" spans="1:6">
      <c r="A229" s="498" t="s">
        <v>627</v>
      </c>
      <c r="B229" s="500" t="s">
        <v>461</v>
      </c>
      <c r="C229" s="506">
        <v>7.3499999999999996E-2</v>
      </c>
      <c r="D229" s="506">
        <v>1.9314</v>
      </c>
      <c r="E229" s="502">
        <v>-2.1518999999999999</v>
      </c>
      <c r="F229" s="506">
        <v>0.46920000000000001</v>
      </c>
    </row>
    <row r="230" spans="1:6" ht="15.75" thickBot="1">
      <c r="A230" s="499"/>
      <c r="B230" s="501"/>
      <c r="C230" s="507"/>
      <c r="D230" s="507"/>
      <c r="E230" s="503"/>
      <c r="F230" s="507"/>
    </row>
    <row r="231" spans="1:6">
      <c r="A231" s="498" t="s">
        <v>628</v>
      </c>
      <c r="B231" s="502">
        <v>-0.36149999999999999</v>
      </c>
      <c r="C231" s="502">
        <v>-0.34029999999999999</v>
      </c>
      <c r="D231" s="506">
        <v>0.3054</v>
      </c>
      <c r="E231" s="502">
        <v>-0.36109999999999998</v>
      </c>
      <c r="F231" s="502">
        <v>-0.186</v>
      </c>
    </row>
    <row r="232" spans="1:6" ht="15.75" thickBot="1">
      <c r="A232" s="499"/>
      <c r="B232" s="503"/>
      <c r="C232" s="503"/>
      <c r="D232" s="507"/>
      <c r="E232" s="503"/>
      <c r="F232" s="503"/>
    </row>
    <row r="235" spans="1:6" ht="15.75" thickBot="1">
      <c r="A235" s="311" t="s">
        <v>614</v>
      </c>
      <c r="B235" s="295">
        <v>42551</v>
      </c>
      <c r="C235" s="295">
        <v>42643</v>
      </c>
      <c r="D235" s="295">
        <v>42735</v>
      </c>
      <c r="E235" s="295">
        <v>42825</v>
      </c>
      <c r="F235" s="295">
        <v>42916</v>
      </c>
    </row>
    <row r="236" spans="1:6">
      <c r="A236" s="504" t="s">
        <v>117</v>
      </c>
      <c r="B236" s="500" t="s">
        <v>461</v>
      </c>
      <c r="C236" s="514">
        <v>-243281</v>
      </c>
      <c r="D236" s="514">
        <v>-169719</v>
      </c>
      <c r="E236" s="514">
        <v>-412976</v>
      </c>
      <c r="F236" s="514">
        <v>-351113</v>
      </c>
    </row>
    <row r="237" spans="1:6" ht="15.75" thickBot="1">
      <c r="A237" s="505"/>
      <c r="B237" s="501"/>
      <c r="C237" s="515"/>
      <c r="D237" s="515"/>
      <c r="E237" s="515"/>
      <c r="F237" s="515"/>
    </row>
    <row r="238" spans="1:6">
      <c r="A238" s="498" t="s">
        <v>629</v>
      </c>
      <c r="B238" s="500" t="s">
        <v>461</v>
      </c>
      <c r="C238" s="514">
        <v>-243281</v>
      </c>
      <c r="D238" s="514">
        <v>-169719</v>
      </c>
      <c r="E238" s="514">
        <v>-412976</v>
      </c>
      <c r="F238" s="514">
        <v>-351113</v>
      </c>
    </row>
    <row r="239" spans="1:6" ht="15.75" thickBot="1">
      <c r="A239" s="499"/>
      <c r="B239" s="501"/>
      <c r="C239" s="515"/>
      <c r="D239" s="515"/>
      <c r="E239" s="515"/>
      <c r="F239" s="515"/>
    </row>
    <row r="240" spans="1:6">
      <c r="A240" s="504" t="s">
        <v>630</v>
      </c>
      <c r="B240" s="514">
        <v>-2147</v>
      </c>
      <c r="C240" s="500" t="s">
        <v>461</v>
      </c>
      <c r="D240" s="514">
        <v>-2453</v>
      </c>
      <c r="E240" s="500" t="s">
        <v>461</v>
      </c>
      <c r="F240" s="500" t="s">
        <v>461</v>
      </c>
    </row>
    <row r="241" spans="1:6" ht="15.75" thickBot="1">
      <c r="A241" s="505"/>
      <c r="B241" s="515"/>
      <c r="C241" s="501"/>
      <c r="D241" s="515"/>
      <c r="E241" s="501"/>
      <c r="F241" s="501"/>
    </row>
    <row r="242" spans="1:6">
      <c r="A242" s="498" t="s">
        <v>631</v>
      </c>
      <c r="B242" s="514">
        <v>-2147</v>
      </c>
      <c r="C242" s="500" t="s">
        <v>461</v>
      </c>
      <c r="D242" s="514">
        <v>-2453</v>
      </c>
      <c r="E242" s="500" t="s">
        <v>461</v>
      </c>
      <c r="F242" s="500" t="s">
        <v>461</v>
      </c>
    </row>
    <row r="243" spans="1:6" ht="15.75" thickBot="1">
      <c r="A243" s="499"/>
      <c r="B243" s="515"/>
      <c r="C243" s="501"/>
      <c r="D243" s="515"/>
      <c r="E243" s="501"/>
      <c r="F243" s="501"/>
    </row>
    <row r="244" spans="1:6">
      <c r="A244" s="504" t="s">
        <v>632</v>
      </c>
      <c r="B244" s="514">
        <v>-99811</v>
      </c>
      <c r="C244" s="514">
        <v>25810</v>
      </c>
      <c r="D244" s="514">
        <v>-417429</v>
      </c>
      <c r="E244" s="514">
        <v>2786700</v>
      </c>
      <c r="F244" s="514">
        <v>108390</v>
      </c>
    </row>
    <row r="245" spans="1:6" ht="15.75" thickBot="1">
      <c r="A245" s="505"/>
      <c r="B245" s="515"/>
      <c r="C245" s="515"/>
      <c r="D245" s="515"/>
      <c r="E245" s="515"/>
      <c r="F245" s="515"/>
    </row>
    <row r="246" spans="1:6">
      <c r="A246" s="498" t="s">
        <v>633</v>
      </c>
      <c r="B246" s="514">
        <v>-99811</v>
      </c>
      <c r="C246" s="514">
        <v>25810</v>
      </c>
      <c r="D246" s="514">
        <v>-417429</v>
      </c>
      <c r="E246" s="514">
        <v>2786700</v>
      </c>
      <c r="F246" s="514">
        <v>108390</v>
      </c>
    </row>
    <row r="247" spans="1:6" ht="15.75" thickBot="1">
      <c r="A247" s="499"/>
      <c r="B247" s="515"/>
      <c r="C247" s="515"/>
      <c r="D247" s="515"/>
      <c r="E247" s="515"/>
      <c r="F247" s="515"/>
    </row>
    <row r="248" spans="1:6" ht="15.75" thickBot="1">
      <c r="A248" s="325" t="s">
        <v>634</v>
      </c>
      <c r="B248" s="308">
        <v>998596</v>
      </c>
      <c r="C248" s="308">
        <v>94519</v>
      </c>
      <c r="D248" s="308">
        <v>110517</v>
      </c>
      <c r="E248" s="308">
        <v>2866910</v>
      </c>
      <c r="F248" s="308">
        <v>1597780</v>
      </c>
    </row>
    <row r="249" spans="1:6">
      <c r="A249" s="526" t="s">
        <v>635</v>
      </c>
      <c r="B249" s="514">
        <v>-1098407</v>
      </c>
      <c r="C249" s="514">
        <v>-68709</v>
      </c>
      <c r="D249" s="514">
        <v>-527946</v>
      </c>
      <c r="E249" s="514">
        <v>-80210</v>
      </c>
      <c r="F249" s="514">
        <v>-1489390</v>
      </c>
    </row>
    <row r="250" spans="1:6" ht="15.75" thickBot="1">
      <c r="A250" s="527"/>
      <c r="B250" s="515"/>
      <c r="C250" s="515"/>
      <c r="D250" s="515"/>
      <c r="E250" s="515"/>
      <c r="F250" s="515"/>
    </row>
    <row r="251" spans="1:6">
      <c r="A251" s="504" t="s">
        <v>636</v>
      </c>
      <c r="B251" s="514">
        <v>-101958</v>
      </c>
      <c r="C251" s="514">
        <v>-217471</v>
      </c>
      <c r="D251" s="514">
        <v>-589601</v>
      </c>
      <c r="E251" s="514">
        <v>2373724</v>
      </c>
      <c r="F251" s="514">
        <v>-242723</v>
      </c>
    </row>
    <row r="252" spans="1:6" ht="15.75" thickBot="1">
      <c r="A252" s="505"/>
      <c r="B252" s="515"/>
      <c r="C252" s="515"/>
      <c r="D252" s="515"/>
      <c r="E252" s="515"/>
      <c r="F252" s="515"/>
    </row>
    <row r="253" spans="1:6">
      <c r="A253" s="498" t="s">
        <v>637</v>
      </c>
      <c r="B253" s="500" t="s">
        <v>461</v>
      </c>
      <c r="C253" s="502">
        <v>-1.1329</v>
      </c>
      <c r="D253" s="502">
        <v>-1.7112000000000001</v>
      </c>
      <c r="E253" s="506">
        <v>5.0259999999999998</v>
      </c>
      <c r="F253" s="502">
        <v>-1.1023000000000001</v>
      </c>
    </row>
    <row r="254" spans="1:6" ht="15.75" thickBot="1">
      <c r="A254" s="499"/>
      <c r="B254" s="501"/>
      <c r="C254" s="503"/>
      <c r="D254" s="503"/>
      <c r="E254" s="507"/>
      <c r="F254" s="503"/>
    </row>
    <row r="255" spans="1:6">
      <c r="A255" s="498" t="s">
        <v>638</v>
      </c>
      <c r="B255" s="502">
        <v>-4.5600000000000002E-2</v>
      </c>
      <c r="C255" s="502">
        <v>-9.8900000000000002E-2</v>
      </c>
      <c r="D255" s="502">
        <v>-0.25829999999999997</v>
      </c>
      <c r="E255" s="506">
        <v>1.0673999999999999</v>
      </c>
      <c r="F255" s="502">
        <v>-0.10589999999999999</v>
      </c>
    </row>
    <row r="256" spans="1:6" ht="15.75" thickBot="1">
      <c r="A256" s="499"/>
      <c r="B256" s="503"/>
      <c r="C256" s="503"/>
      <c r="D256" s="503"/>
      <c r="E256" s="507"/>
      <c r="F256" s="503"/>
    </row>
    <row r="257" spans="1:6">
      <c r="A257" s="504" t="s">
        <v>639</v>
      </c>
      <c r="B257" s="514">
        <v>6342</v>
      </c>
      <c r="C257" s="514">
        <v>6350</v>
      </c>
      <c r="D257" s="514">
        <v>51234</v>
      </c>
      <c r="E257" s="514">
        <v>-20078</v>
      </c>
      <c r="F257" s="514">
        <v>-63928</v>
      </c>
    </row>
    <row r="258" spans="1:6" ht="15.75" thickBot="1">
      <c r="A258" s="505"/>
      <c r="B258" s="515"/>
      <c r="C258" s="515"/>
      <c r="D258" s="515"/>
      <c r="E258" s="515"/>
      <c r="F258" s="515"/>
    </row>
    <row r="259" spans="1:6" ht="15.75" thickBot="1">
      <c r="A259" s="312" t="s">
        <v>640</v>
      </c>
      <c r="B259" s="297">
        <v>0</v>
      </c>
      <c r="C259" s="297">
        <v>0</v>
      </c>
      <c r="D259" s="297">
        <v>0</v>
      </c>
      <c r="E259" s="297">
        <v>0</v>
      </c>
      <c r="F259" s="297">
        <v>0</v>
      </c>
    </row>
    <row r="260" spans="1:6">
      <c r="A260" s="504" t="s">
        <v>641</v>
      </c>
      <c r="B260" s="514">
        <v>-192412</v>
      </c>
      <c r="C260" s="514">
        <v>-567367</v>
      </c>
      <c r="D260" s="514">
        <v>1162586</v>
      </c>
      <c r="E260" s="514">
        <v>1816201</v>
      </c>
      <c r="F260" s="514">
        <v>-204541</v>
      </c>
    </row>
    <row r="261" spans="1:6" ht="15.75" thickBot="1">
      <c r="A261" s="505"/>
      <c r="B261" s="515"/>
      <c r="C261" s="515"/>
      <c r="D261" s="515"/>
      <c r="E261" s="515"/>
      <c r="F261" s="515"/>
    </row>
    <row r="262" spans="1:6">
      <c r="A262" s="504" t="s">
        <v>642</v>
      </c>
      <c r="B262" s="514">
        <v>2972</v>
      </c>
      <c r="C262" s="514">
        <v>-300060</v>
      </c>
      <c r="D262" s="514">
        <v>-23866</v>
      </c>
      <c r="E262" s="514">
        <v>-619278</v>
      </c>
      <c r="F262" s="514">
        <v>-44838</v>
      </c>
    </row>
    <row r="263" spans="1:6" ht="15.75" thickBot="1">
      <c r="A263" s="505"/>
      <c r="B263" s="515"/>
      <c r="C263" s="515"/>
      <c r="D263" s="515"/>
      <c r="E263" s="515"/>
      <c r="F263" s="515"/>
    </row>
    <row r="264" spans="1:6">
      <c r="A264" s="498" t="s">
        <v>643</v>
      </c>
      <c r="B264" s="500" t="s">
        <v>461</v>
      </c>
      <c r="C264" s="502">
        <v>-101.9623</v>
      </c>
      <c r="D264" s="506">
        <v>0.92049999999999998</v>
      </c>
      <c r="E264" s="502">
        <v>-24.9481</v>
      </c>
      <c r="F264" s="506">
        <v>0.92759999999999998</v>
      </c>
    </row>
    <row r="265" spans="1:6" ht="15.75" thickBot="1">
      <c r="A265" s="499"/>
      <c r="B265" s="501"/>
      <c r="C265" s="503"/>
      <c r="D265" s="507"/>
      <c r="E265" s="503"/>
      <c r="F265" s="507"/>
    </row>
    <row r="266" spans="1:6">
      <c r="A266" s="498" t="s">
        <v>644</v>
      </c>
      <c r="B266" s="500" t="s">
        <v>461</v>
      </c>
      <c r="C266" s="500" t="s">
        <v>461</v>
      </c>
      <c r="D266" s="500" t="s">
        <v>461</v>
      </c>
      <c r="E266" s="500" t="s">
        <v>461</v>
      </c>
      <c r="F266" s="502">
        <v>-4.4699999999999997E-2</v>
      </c>
    </row>
    <row r="267" spans="1:6" ht="15.75" thickBot="1">
      <c r="A267" s="499"/>
      <c r="B267" s="501"/>
      <c r="C267" s="501"/>
      <c r="D267" s="501"/>
      <c r="E267" s="501"/>
      <c r="F267" s="503"/>
    </row>
  </sheetData>
  <mergeCells count="438">
    <mergeCell ref="F260:F261"/>
    <mergeCell ref="F262:F263"/>
    <mergeCell ref="F264:F265"/>
    <mergeCell ref="F266:F267"/>
    <mergeCell ref="F246:F247"/>
    <mergeCell ref="F249:F250"/>
    <mergeCell ref="F251:F252"/>
    <mergeCell ref="F253:F254"/>
    <mergeCell ref="F255:F256"/>
    <mergeCell ref="F257:F258"/>
    <mergeCell ref="F231:F232"/>
    <mergeCell ref="F236:F237"/>
    <mergeCell ref="F238:F239"/>
    <mergeCell ref="F240:F241"/>
    <mergeCell ref="F242:F243"/>
    <mergeCell ref="F244:F245"/>
    <mergeCell ref="F218:F219"/>
    <mergeCell ref="F220:F221"/>
    <mergeCell ref="F223:F224"/>
    <mergeCell ref="F225:F226"/>
    <mergeCell ref="F227:F228"/>
    <mergeCell ref="F229:F230"/>
    <mergeCell ref="F202:F203"/>
    <mergeCell ref="F207:F208"/>
    <mergeCell ref="F209:F210"/>
    <mergeCell ref="F211:F212"/>
    <mergeCell ref="F213:F214"/>
    <mergeCell ref="F215:F216"/>
    <mergeCell ref="F189:F190"/>
    <mergeCell ref="F191:F192"/>
    <mergeCell ref="F194:F195"/>
    <mergeCell ref="F196:F197"/>
    <mergeCell ref="F198:F199"/>
    <mergeCell ref="F200:F201"/>
    <mergeCell ref="F173:F174"/>
    <mergeCell ref="F178:F179"/>
    <mergeCell ref="F180:F181"/>
    <mergeCell ref="F182:F183"/>
    <mergeCell ref="F184:F185"/>
    <mergeCell ref="F186:F187"/>
    <mergeCell ref="F153:F154"/>
    <mergeCell ref="F159:F160"/>
    <mergeCell ref="F163:F164"/>
    <mergeCell ref="F166:F167"/>
    <mergeCell ref="F168:F169"/>
    <mergeCell ref="F170:F171"/>
    <mergeCell ref="F131:F132"/>
    <mergeCell ref="F139:F140"/>
    <mergeCell ref="F143:F144"/>
    <mergeCell ref="F146:F147"/>
    <mergeCell ref="F148:F149"/>
    <mergeCell ref="F150:F151"/>
    <mergeCell ref="E262:E263"/>
    <mergeCell ref="E264:E265"/>
    <mergeCell ref="E266:E267"/>
    <mergeCell ref="E251:E252"/>
    <mergeCell ref="E253:E254"/>
    <mergeCell ref="E255:E256"/>
    <mergeCell ref="E257:E258"/>
    <mergeCell ref="E211:E212"/>
    <mergeCell ref="E213:E214"/>
    <mergeCell ref="E215:E216"/>
    <mergeCell ref="E189:E190"/>
    <mergeCell ref="E191:E192"/>
    <mergeCell ref="E194:E195"/>
    <mergeCell ref="E196:E197"/>
    <mergeCell ref="E198:E199"/>
    <mergeCell ref="E200:E201"/>
    <mergeCell ref="E173:E174"/>
    <mergeCell ref="E178:E179"/>
    <mergeCell ref="F64:F65"/>
    <mergeCell ref="F68:F69"/>
    <mergeCell ref="F70:F71"/>
    <mergeCell ref="F89:F90"/>
    <mergeCell ref="F100:F101"/>
    <mergeCell ref="F124:F125"/>
    <mergeCell ref="F126:F127"/>
    <mergeCell ref="E246:E247"/>
    <mergeCell ref="E249:E250"/>
    <mergeCell ref="E231:E232"/>
    <mergeCell ref="E236:E237"/>
    <mergeCell ref="E238:E239"/>
    <mergeCell ref="E240:E241"/>
    <mergeCell ref="E242:E243"/>
    <mergeCell ref="E244:E245"/>
    <mergeCell ref="E218:E219"/>
    <mergeCell ref="E220:E221"/>
    <mergeCell ref="E223:E224"/>
    <mergeCell ref="E225:E226"/>
    <mergeCell ref="E227:E228"/>
    <mergeCell ref="E229:E230"/>
    <mergeCell ref="E202:E203"/>
    <mergeCell ref="E207:E208"/>
    <mergeCell ref="E209:E210"/>
    <mergeCell ref="E180:E181"/>
    <mergeCell ref="E182:E183"/>
    <mergeCell ref="E184:E185"/>
    <mergeCell ref="E186:E187"/>
    <mergeCell ref="E153:E154"/>
    <mergeCell ref="E159:E160"/>
    <mergeCell ref="E163:E164"/>
    <mergeCell ref="E166:E167"/>
    <mergeCell ref="E168:E169"/>
    <mergeCell ref="E170:E171"/>
    <mergeCell ref="E131:E132"/>
    <mergeCell ref="E139:E140"/>
    <mergeCell ref="E143:E144"/>
    <mergeCell ref="E146:E147"/>
    <mergeCell ref="E148:E149"/>
    <mergeCell ref="E150:E151"/>
    <mergeCell ref="D262:D263"/>
    <mergeCell ref="D264:D265"/>
    <mergeCell ref="D266:D267"/>
    <mergeCell ref="D251:D252"/>
    <mergeCell ref="D253:D254"/>
    <mergeCell ref="D255:D256"/>
    <mergeCell ref="D257:D258"/>
    <mergeCell ref="D211:D212"/>
    <mergeCell ref="D213:D214"/>
    <mergeCell ref="D215:D216"/>
    <mergeCell ref="D189:D190"/>
    <mergeCell ref="D191:D192"/>
    <mergeCell ref="D194:D195"/>
    <mergeCell ref="D196:D197"/>
    <mergeCell ref="D198:D199"/>
    <mergeCell ref="D200:D201"/>
    <mergeCell ref="D173:D174"/>
    <mergeCell ref="D178:D179"/>
    <mergeCell ref="E64:E65"/>
    <mergeCell ref="E68:E69"/>
    <mergeCell ref="E70:E71"/>
    <mergeCell ref="E89:E90"/>
    <mergeCell ref="E100:E101"/>
    <mergeCell ref="E124:E125"/>
    <mergeCell ref="E126:E127"/>
    <mergeCell ref="D246:D247"/>
    <mergeCell ref="D249:D250"/>
    <mergeCell ref="D231:D232"/>
    <mergeCell ref="D236:D237"/>
    <mergeCell ref="D238:D239"/>
    <mergeCell ref="D240:D241"/>
    <mergeCell ref="D242:D243"/>
    <mergeCell ref="D244:D245"/>
    <mergeCell ref="D218:D219"/>
    <mergeCell ref="D220:D221"/>
    <mergeCell ref="D223:D224"/>
    <mergeCell ref="D225:D226"/>
    <mergeCell ref="D227:D228"/>
    <mergeCell ref="D229:D230"/>
    <mergeCell ref="D202:D203"/>
    <mergeCell ref="D207:D208"/>
    <mergeCell ref="D209:D210"/>
    <mergeCell ref="D180:D181"/>
    <mergeCell ref="D182:D183"/>
    <mergeCell ref="D184:D185"/>
    <mergeCell ref="D186:D187"/>
    <mergeCell ref="D153:D154"/>
    <mergeCell ref="D159:D160"/>
    <mergeCell ref="D163:D164"/>
    <mergeCell ref="D166:D167"/>
    <mergeCell ref="D168:D169"/>
    <mergeCell ref="D170:D171"/>
    <mergeCell ref="D131:D132"/>
    <mergeCell ref="D139:D140"/>
    <mergeCell ref="D143:D144"/>
    <mergeCell ref="D146:D147"/>
    <mergeCell ref="D148:D149"/>
    <mergeCell ref="D150:D151"/>
    <mergeCell ref="C262:C263"/>
    <mergeCell ref="C264:C265"/>
    <mergeCell ref="C266:C267"/>
    <mergeCell ref="C251:C252"/>
    <mergeCell ref="C253:C254"/>
    <mergeCell ref="C255:C256"/>
    <mergeCell ref="C257:C258"/>
    <mergeCell ref="C211:C212"/>
    <mergeCell ref="C213:C214"/>
    <mergeCell ref="C215:C216"/>
    <mergeCell ref="C189:C190"/>
    <mergeCell ref="C191:C192"/>
    <mergeCell ref="C194:C195"/>
    <mergeCell ref="C196:C197"/>
    <mergeCell ref="C198:C199"/>
    <mergeCell ref="C200:C201"/>
    <mergeCell ref="C173:C174"/>
    <mergeCell ref="C178:C179"/>
    <mergeCell ref="D64:D65"/>
    <mergeCell ref="D68:D69"/>
    <mergeCell ref="D70:D71"/>
    <mergeCell ref="D89:D90"/>
    <mergeCell ref="D100:D101"/>
    <mergeCell ref="D124:D125"/>
    <mergeCell ref="D126:D127"/>
    <mergeCell ref="C246:C247"/>
    <mergeCell ref="C249:C250"/>
    <mergeCell ref="C231:C232"/>
    <mergeCell ref="C236:C237"/>
    <mergeCell ref="C238:C239"/>
    <mergeCell ref="C240:C241"/>
    <mergeCell ref="C242:C243"/>
    <mergeCell ref="C244:C245"/>
    <mergeCell ref="C218:C219"/>
    <mergeCell ref="C220:C221"/>
    <mergeCell ref="C223:C224"/>
    <mergeCell ref="C225:C226"/>
    <mergeCell ref="C227:C228"/>
    <mergeCell ref="C229:C230"/>
    <mergeCell ref="C202:C203"/>
    <mergeCell ref="C207:C208"/>
    <mergeCell ref="C209:C210"/>
    <mergeCell ref="C180:C181"/>
    <mergeCell ref="C182:C183"/>
    <mergeCell ref="C184:C185"/>
    <mergeCell ref="C186:C187"/>
    <mergeCell ref="C153:C154"/>
    <mergeCell ref="C159:C160"/>
    <mergeCell ref="C163:C164"/>
    <mergeCell ref="C166:C167"/>
    <mergeCell ref="C168:C169"/>
    <mergeCell ref="C170:C171"/>
    <mergeCell ref="C131:C132"/>
    <mergeCell ref="C139:C140"/>
    <mergeCell ref="C143:C144"/>
    <mergeCell ref="C146:C147"/>
    <mergeCell ref="C148:C149"/>
    <mergeCell ref="C150:C151"/>
    <mergeCell ref="C68:C69"/>
    <mergeCell ref="C70:C71"/>
    <mergeCell ref="C89:C90"/>
    <mergeCell ref="C100:C101"/>
    <mergeCell ref="C124:C125"/>
    <mergeCell ref="C126:C127"/>
    <mergeCell ref="A266:A267"/>
    <mergeCell ref="B266:B267"/>
    <mergeCell ref="A264:A265"/>
    <mergeCell ref="B264:B265"/>
    <mergeCell ref="A262:A263"/>
    <mergeCell ref="B262:B263"/>
    <mergeCell ref="A260:A261"/>
    <mergeCell ref="B260:B261"/>
    <mergeCell ref="C260:C261"/>
    <mergeCell ref="D260:D261"/>
    <mergeCell ref="E260:E261"/>
    <mergeCell ref="A257:A258"/>
    <mergeCell ref="B257:B258"/>
    <mergeCell ref="A255:A256"/>
    <mergeCell ref="B255:B256"/>
    <mergeCell ref="A253:A254"/>
    <mergeCell ref="B253:B254"/>
    <mergeCell ref="A251:A252"/>
    <mergeCell ref="B251:B252"/>
    <mergeCell ref="A249:A250"/>
    <mergeCell ref="B249:B250"/>
    <mergeCell ref="A246:A247"/>
    <mergeCell ref="B246:B247"/>
    <mergeCell ref="A244:A245"/>
    <mergeCell ref="B244:B245"/>
    <mergeCell ref="A242:A243"/>
    <mergeCell ref="B242:B243"/>
    <mergeCell ref="A240:A241"/>
    <mergeCell ref="B240:B241"/>
    <mergeCell ref="A238:A239"/>
    <mergeCell ref="B238:B239"/>
    <mergeCell ref="A236:A237"/>
    <mergeCell ref="B236:B237"/>
    <mergeCell ref="A231:A232"/>
    <mergeCell ref="B231:B232"/>
    <mergeCell ref="A229:A230"/>
    <mergeCell ref="B229:B230"/>
    <mergeCell ref="A227:A228"/>
    <mergeCell ref="B227:B228"/>
    <mergeCell ref="A225:A226"/>
    <mergeCell ref="B225:B226"/>
    <mergeCell ref="A223:A224"/>
    <mergeCell ref="B223:B224"/>
    <mergeCell ref="A220:A221"/>
    <mergeCell ref="B220:B221"/>
    <mergeCell ref="A218:A219"/>
    <mergeCell ref="B218:B219"/>
    <mergeCell ref="A215:A216"/>
    <mergeCell ref="B215:B216"/>
    <mergeCell ref="A213:A214"/>
    <mergeCell ref="B213:B214"/>
    <mergeCell ref="A211:A212"/>
    <mergeCell ref="B211:B212"/>
    <mergeCell ref="A209:A210"/>
    <mergeCell ref="B209:B210"/>
    <mergeCell ref="A207:A208"/>
    <mergeCell ref="B207:B208"/>
    <mergeCell ref="A202:A203"/>
    <mergeCell ref="B202:B203"/>
    <mergeCell ref="A200:A201"/>
    <mergeCell ref="B200:B201"/>
    <mergeCell ref="A198:A199"/>
    <mergeCell ref="B198:B199"/>
    <mergeCell ref="A196:A197"/>
    <mergeCell ref="B196:B197"/>
    <mergeCell ref="A194:A195"/>
    <mergeCell ref="B194:B195"/>
    <mergeCell ref="A191:A192"/>
    <mergeCell ref="B191:B192"/>
    <mergeCell ref="A189:A190"/>
    <mergeCell ref="B189:B190"/>
    <mergeCell ref="A186:A187"/>
    <mergeCell ref="B186:B187"/>
    <mergeCell ref="A184:A185"/>
    <mergeCell ref="B184:B185"/>
    <mergeCell ref="A182:A183"/>
    <mergeCell ref="B182:B183"/>
    <mergeCell ref="A180:A181"/>
    <mergeCell ref="B180:B181"/>
    <mergeCell ref="A178:A179"/>
    <mergeCell ref="B178:B179"/>
    <mergeCell ref="A173:A174"/>
    <mergeCell ref="B173:B174"/>
    <mergeCell ref="A170:A171"/>
    <mergeCell ref="B170:B171"/>
    <mergeCell ref="A168:A169"/>
    <mergeCell ref="B168:B169"/>
    <mergeCell ref="A166:A167"/>
    <mergeCell ref="B166:B167"/>
    <mergeCell ref="A163:A164"/>
    <mergeCell ref="B163:B164"/>
    <mergeCell ref="A159:A160"/>
    <mergeCell ref="B159:B160"/>
    <mergeCell ref="A153:A154"/>
    <mergeCell ref="B153:B154"/>
    <mergeCell ref="A150:A151"/>
    <mergeCell ref="B150:B151"/>
    <mergeCell ref="A148:A149"/>
    <mergeCell ref="B148:B149"/>
    <mergeCell ref="A146:A147"/>
    <mergeCell ref="B146:B147"/>
    <mergeCell ref="A143:A144"/>
    <mergeCell ref="B143:B144"/>
    <mergeCell ref="A139:A140"/>
    <mergeCell ref="B139:B140"/>
    <mergeCell ref="A131:A132"/>
    <mergeCell ref="B131:B132"/>
    <mergeCell ref="A126:A127"/>
    <mergeCell ref="B126:B127"/>
    <mergeCell ref="A124:A125"/>
    <mergeCell ref="B124:B125"/>
    <mergeCell ref="A100:A101"/>
    <mergeCell ref="B100:B101"/>
    <mergeCell ref="A89:A90"/>
    <mergeCell ref="B89:B90"/>
    <mergeCell ref="A70:A71"/>
    <mergeCell ref="B70:B71"/>
    <mergeCell ref="A68:A69"/>
    <mergeCell ref="B68:B69"/>
    <mergeCell ref="F51:F52"/>
    <mergeCell ref="A64:A65"/>
    <mergeCell ref="B64:B65"/>
    <mergeCell ref="C64:C65"/>
    <mergeCell ref="F28:F29"/>
    <mergeCell ref="F31:F32"/>
    <mergeCell ref="F34:F35"/>
    <mergeCell ref="F37:F38"/>
    <mergeCell ref="F43:F44"/>
    <mergeCell ref="F47:F48"/>
    <mergeCell ref="E43:E44"/>
    <mergeCell ref="E47:E48"/>
    <mergeCell ref="E51:E52"/>
    <mergeCell ref="E28:E29"/>
    <mergeCell ref="E31:E32"/>
    <mergeCell ref="E34:E35"/>
    <mergeCell ref="E37:E38"/>
    <mergeCell ref="D34:D35"/>
    <mergeCell ref="D37:D38"/>
    <mergeCell ref="D43:D44"/>
    <mergeCell ref="D47:D48"/>
    <mergeCell ref="D51:D52"/>
    <mergeCell ref="C51:C52"/>
    <mergeCell ref="C28:C29"/>
    <mergeCell ref="F3:F4"/>
    <mergeCell ref="F8:F9"/>
    <mergeCell ref="F11:F12"/>
    <mergeCell ref="F16:F17"/>
    <mergeCell ref="F18:F19"/>
    <mergeCell ref="F20:F21"/>
    <mergeCell ref="F24:F25"/>
    <mergeCell ref="E20:E21"/>
    <mergeCell ref="E24:E25"/>
    <mergeCell ref="E3:E4"/>
    <mergeCell ref="E8:E9"/>
    <mergeCell ref="E11:E12"/>
    <mergeCell ref="E16:E17"/>
    <mergeCell ref="E18:E19"/>
    <mergeCell ref="D3:D4"/>
    <mergeCell ref="D8:D9"/>
    <mergeCell ref="D11:D12"/>
    <mergeCell ref="D16:D17"/>
    <mergeCell ref="D18:D19"/>
    <mergeCell ref="D20:D21"/>
    <mergeCell ref="D24:D25"/>
    <mergeCell ref="D28:D29"/>
    <mergeCell ref="D31:D32"/>
    <mergeCell ref="C31:C32"/>
    <mergeCell ref="C34:C35"/>
    <mergeCell ref="C37:C38"/>
    <mergeCell ref="C43:C44"/>
    <mergeCell ref="C47:C48"/>
    <mergeCell ref="C8:C9"/>
    <mergeCell ref="C11:C12"/>
    <mergeCell ref="C16:C17"/>
    <mergeCell ref="C18:C19"/>
    <mergeCell ref="C20:C21"/>
    <mergeCell ref="C24:C25"/>
    <mergeCell ref="A51:A52"/>
    <mergeCell ref="B51:B52"/>
    <mergeCell ref="A47:A48"/>
    <mergeCell ref="B47:B48"/>
    <mergeCell ref="A43:A44"/>
    <mergeCell ref="B43:B44"/>
    <mergeCell ref="A37:A38"/>
    <mergeCell ref="B37:B38"/>
    <mergeCell ref="A34:A35"/>
    <mergeCell ref="B34:B35"/>
    <mergeCell ref="A31:A32"/>
    <mergeCell ref="B31:B32"/>
    <mergeCell ref="A28:A29"/>
    <mergeCell ref="B28:B29"/>
    <mergeCell ref="A24:A25"/>
    <mergeCell ref="B24:B25"/>
    <mergeCell ref="A20:A21"/>
    <mergeCell ref="B20:B21"/>
    <mergeCell ref="A18:A19"/>
    <mergeCell ref="B18:B19"/>
    <mergeCell ref="A16:A17"/>
    <mergeCell ref="B16:B17"/>
    <mergeCell ref="A11:A12"/>
    <mergeCell ref="B11:B12"/>
    <mergeCell ref="A8:A9"/>
    <mergeCell ref="B8:B9"/>
    <mergeCell ref="A3:A4"/>
    <mergeCell ref="B3:B4"/>
    <mergeCell ref="C3:C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313D8-D6CF-46B6-AF03-AFC491C0E8F6}">
  <dimension ref="A1:H48"/>
  <sheetViews>
    <sheetView workbookViewId="0">
      <selection activeCell="C5" sqref="C5"/>
    </sheetView>
  </sheetViews>
  <sheetFormatPr defaultRowHeight="15"/>
  <cols>
    <col min="1" max="1" width="28.7109375" customWidth="1"/>
  </cols>
  <sheetData>
    <row r="1" spans="1:8">
      <c r="B1" s="533" t="s">
        <v>650</v>
      </c>
      <c r="C1" s="533"/>
      <c r="D1" s="533"/>
      <c r="E1" s="533"/>
      <c r="F1" s="533"/>
      <c r="G1" s="334" t="s">
        <v>652</v>
      </c>
      <c r="H1" s="336"/>
    </row>
    <row r="2" spans="1:8" s="136" customFormat="1">
      <c r="A2" s="136" t="s">
        <v>561</v>
      </c>
      <c r="B2" s="88">
        <f>'Analysis (2017)'!C279</f>
        <v>2013</v>
      </c>
      <c r="C2" s="88">
        <f>'Analysis (2017)'!D279</f>
        <v>2014</v>
      </c>
      <c r="D2" s="88">
        <f>'Analysis (2017)'!E279</f>
        <v>2015</v>
      </c>
      <c r="E2" s="88">
        <f>'Analysis (2017)'!F279</f>
        <v>2016</v>
      </c>
      <c r="F2" s="357" t="s">
        <v>187</v>
      </c>
      <c r="G2" s="334" t="s">
        <v>645</v>
      </c>
    </row>
    <row r="3" spans="1:8" s="136" customFormat="1">
      <c r="A3" s="530" t="s">
        <v>668</v>
      </c>
      <c r="B3" s="531"/>
      <c r="C3" s="531"/>
      <c r="D3" s="531"/>
      <c r="E3" s="531"/>
      <c r="F3" s="531"/>
      <c r="G3" s="532"/>
    </row>
    <row r="4" spans="1:8" s="137" customFormat="1">
      <c r="A4" s="195" t="s">
        <v>216</v>
      </c>
      <c r="B4" s="108"/>
      <c r="C4" s="183"/>
      <c r="D4" s="183"/>
      <c r="E4" s="183"/>
      <c r="F4" s="183"/>
      <c r="G4" s="359"/>
    </row>
    <row r="5" spans="1:8">
      <c r="A5" s="157" t="s">
        <v>217</v>
      </c>
      <c r="B5" s="96"/>
      <c r="C5" s="98">
        <f>'Analysis (2017)'!J98</f>
        <v>-1.1887608069164224E-2</v>
      </c>
      <c r="D5" s="98">
        <f>'Analysis (2017)'!K98</f>
        <v>2.0294081905456229E-2</v>
      </c>
      <c r="E5" s="98">
        <f>'Analysis (2017)'!L98</f>
        <v>6.3839923773225449E-2</v>
      </c>
      <c r="F5" s="111">
        <f>AVERAGE(C5:E5)</f>
        <v>2.4082132536505818E-2</v>
      </c>
      <c r="G5" s="360">
        <f>'Quarterly Numbers (Q2)'!M3</f>
        <v>2.5503355704697972E-2</v>
      </c>
    </row>
    <row r="6" spans="1:8">
      <c r="A6" s="157" t="s">
        <v>257</v>
      </c>
      <c r="B6" s="96"/>
      <c r="C6" s="98">
        <f>'Analysis (2017)'!J99</f>
        <v>-0.10087719298245612</v>
      </c>
      <c r="D6" s="98">
        <f>'Analysis (2017)'!K99</f>
        <v>-0.12195121951219512</v>
      </c>
      <c r="E6" s="98">
        <f>'Analysis (2017)'!L99</f>
        <v>0.16313131313131324</v>
      </c>
      <c r="F6" s="111">
        <f>AVERAGE(C6:E6)</f>
        <v>-1.9899033121112669E-2</v>
      </c>
      <c r="G6" s="360">
        <f>'Quarterly Numbers (Q2)'!M4</f>
        <v>-0.19344262295081971</v>
      </c>
    </row>
    <row r="7" spans="1:8">
      <c r="A7" s="157" t="s">
        <v>214</v>
      </c>
      <c r="B7" s="96"/>
      <c r="C7" s="98">
        <f>'Analysis (2017)'!J104</f>
        <v>-0.34466019417475724</v>
      </c>
      <c r="D7" s="98">
        <f>'Analysis (2017)'!K104</f>
        <v>-0.11203703703703705</v>
      </c>
      <c r="E7" s="98">
        <f>'Analysis (2017)'!L104</f>
        <v>0.18873826903023994</v>
      </c>
      <c r="F7" s="111">
        <f t="shared" ref="F7:F14" si="0">AVERAGE(C7:E7)</f>
        <v>-8.9319654060518117E-2</v>
      </c>
      <c r="G7" s="360">
        <f>'Quarterly Numbers (Q2)'!M5</f>
        <v>-0.56682027649769584</v>
      </c>
    </row>
    <row r="8" spans="1:8">
      <c r="A8" s="157" t="s">
        <v>651</v>
      </c>
      <c r="B8" s="96"/>
      <c r="C8" s="98">
        <f>'Analysis (2017)'!D117</f>
        <v>-0.2378077101718532</v>
      </c>
      <c r="D8" s="98">
        <f>'Analysis (2017)'!E117</f>
        <v>0.1882998171846435</v>
      </c>
      <c r="E8" s="98">
        <f>'Analysis (2017)'!F117</f>
        <v>0.21435897435897444</v>
      </c>
      <c r="F8" s="111">
        <f t="shared" si="0"/>
        <v>5.4950360457254911E-2</v>
      </c>
      <c r="G8" s="360">
        <f>'Quarterly Numbers (Q2)'!M6</f>
        <v>-0.25693376047341676</v>
      </c>
    </row>
    <row r="9" spans="1:8" s="136" customFormat="1">
      <c r="A9" s="157"/>
      <c r="B9" s="96"/>
      <c r="C9" s="98"/>
      <c r="D9" s="98"/>
      <c r="E9" s="98"/>
      <c r="F9" s="111"/>
      <c r="G9" s="360"/>
    </row>
    <row r="10" spans="1:8" s="137" customFormat="1">
      <c r="A10" s="196" t="s">
        <v>554</v>
      </c>
      <c r="B10" s="351"/>
      <c r="C10" s="352"/>
      <c r="D10" s="352"/>
      <c r="E10" s="352"/>
      <c r="F10" s="352"/>
      <c r="G10" s="361"/>
    </row>
    <row r="11" spans="1:8">
      <c r="A11" s="157" t="s">
        <v>257</v>
      </c>
      <c r="B11" s="328">
        <f>'Analysis (2017)'!I81</f>
        <v>0.30115273775216139</v>
      </c>
      <c r="C11" s="98">
        <f>'Analysis (2017)'!J81</f>
        <v>0.27403086644792807</v>
      </c>
      <c r="D11" s="98">
        <f>'Analysis (2017)'!K81</f>
        <v>0.2358265840876608</v>
      </c>
      <c r="E11" s="98">
        <f>'Analysis (2017)'!L81</f>
        <v>0.25783699059561127</v>
      </c>
      <c r="F11" s="111">
        <f t="shared" si="0"/>
        <v>0.25589814704373337</v>
      </c>
      <c r="G11" s="360">
        <f>'Quarterly Numbers (Q2)'!M11</f>
        <v>0.21465968586387435</v>
      </c>
    </row>
    <row r="12" spans="1:8">
      <c r="A12" s="157" t="s">
        <v>214</v>
      </c>
      <c r="B12" s="328">
        <f>'Analysis (2017)'!I84</f>
        <v>0.19788664745437079</v>
      </c>
      <c r="C12" s="98">
        <f>'Analysis (2017)'!J84</f>
        <v>0.13124316441851988</v>
      </c>
      <c r="D12" s="98">
        <f>'Analysis (2017)'!K84</f>
        <v>0.11422105764649833</v>
      </c>
      <c r="E12" s="98">
        <f>'Analysis (2017)'!L84</f>
        <v>0.12763098969995521</v>
      </c>
      <c r="F12" s="111">
        <f t="shared" si="0"/>
        <v>0.12436507058832447</v>
      </c>
      <c r="G12" s="360">
        <f>'Quarterly Numbers (Q2)'!M12</f>
        <v>8.2024432809773118E-2</v>
      </c>
    </row>
    <row r="13" spans="1:8" s="136" customFormat="1">
      <c r="A13" s="157"/>
      <c r="B13" s="328"/>
      <c r="C13" s="98"/>
      <c r="D13" s="98"/>
      <c r="E13" s="98"/>
      <c r="F13" s="111"/>
      <c r="G13" s="360"/>
    </row>
    <row r="14" spans="1:8">
      <c r="A14" s="196" t="s">
        <v>667</v>
      </c>
      <c r="B14" s="328">
        <f>'Analysis (2017)'!C116/'Analysis (2017)'!I57</f>
        <v>0.85845295055821369</v>
      </c>
      <c r="C14" s="98">
        <f>'Analysis (2017)'!D116/'Analysis (2017)'!J57</f>
        <v>0.72771618625277157</v>
      </c>
      <c r="D14" s="98">
        <f>'Analysis (2017)'!E116/'Analysis (2017)'!K57</f>
        <v>0.98484848484848486</v>
      </c>
      <c r="E14" s="98">
        <f>'Analysis (2017)'!F116/'Analysis (2017)'!L57</f>
        <v>1.0282240555796787</v>
      </c>
      <c r="F14" s="98">
        <f t="shared" si="0"/>
        <v>0.91359624222697844</v>
      </c>
      <c r="G14" s="362">
        <f>'Quarterly Numbers (Q2)'!M30</f>
        <v>1.0739512195121952</v>
      </c>
    </row>
    <row r="15" spans="1:8">
      <c r="A15" s="166"/>
      <c r="B15" s="92"/>
      <c r="C15" s="93"/>
      <c r="D15" s="93"/>
      <c r="E15" s="93"/>
      <c r="F15" s="93"/>
      <c r="G15" s="363"/>
    </row>
    <row r="16" spans="1:8">
      <c r="A16" s="530" t="s">
        <v>669</v>
      </c>
      <c r="B16" s="531"/>
      <c r="C16" s="531"/>
      <c r="D16" s="531"/>
      <c r="E16" s="531"/>
      <c r="F16" s="531"/>
      <c r="G16" s="532"/>
    </row>
    <row r="17" spans="1:8">
      <c r="A17" s="156" t="s">
        <v>670</v>
      </c>
      <c r="B17" s="353">
        <f>SUM(B18:B19)</f>
        <v>1680</v>
      </c>
      <c r="C17" s="115">
        <f t="shared" ref="C17:E17" si="1">SUM(C18:C19)</f>
        <v>1618</v>
      </c>
      <c r="D17" s="115">
        <f t="shared" si="1"/>
        <v>4625</v>
      </c>
      <c r="E17" s="115">
        <f t="shared" si="1"/>
        <v>4326</v>
      </c>
      <c r="F17" s="115">
        <f t="shared" ref="F17:F20" si="2">AVERAGE(B17:E17)</f>
        <v>3062.25</v>
      </c>
      <c r="G17" s="364">
        <f t="shared" ref="G17" si="3">SUM(G18:G19)</f>
        <v>7177</v>
      </c>
    </row>
    <row r="18" spans="1:8">
      <c r="A18" s="157" t="s">
        <v>671</v>
      </c>
      <c r="B18" s="354">
        <f>'Analysis (2017)'!C189</f>
        <v>197</v>
      </c>
      <c r="C18" s="354">
        <f>'Analysis (2017)'!D189</f>
        <v>207</v>
      </c>
      <c r="D18" s="354">
        <f>'Analysis (2017)'!E189</f>
        <v>784</v>
      </c>
      <c r="E18" s="354">
        <f>'Analysis (2017)'!F189</f>
        <v>1103</v>
      </c>
      <c r="F18" s="127">
        <f t="shared" si="2"/>
        <v>572.75</v>
      </c>
      <c r="G18" s="365">
        <f>'Quarterly Numbers (Q2)'!F97</f>
        <v>980</v>
      </c>
    </row>
    <row r="19" spans="1:8">
      <c r="A19" s="157" t="s">
        <v>672</v>
      </c>
      <c r="B19" s="354">
        <f>'Analysis (2017)'!C188</f>
        <v>1483</v>
      </c>
      <c r="C19" s="354">
        <f>'Analysis (2017)'!D188</f>
        <v>1411</v>
      </c>
      <c r="D19" s="354">
        <f>'Analysis (2017)'!E188</f>
        <v>3841</v>
      </c>
      <c r="E19" s="354">
        <f>'Analysis (2017)'!F188</f>
        <v>3223</v>
      </c>
      <c r="F19" s="127">
        <f t="shared" si="2"/>
        <v>2489.5</v>
      </c>
      <c r="G19" s="366">
        <f>'Quarterly Numbers (Q2)'!F109</f>
        <v>6197</v>
      </c>
      <c r="H19" s="20">
        <f>G19-E19</f>
        <v>2974</v>
      </c>
    </row>
    <row r="20" spans="1:8">
      <c r="A20" s="157" t="s">
        <v>280</v>
      </c>
      <c r="B20" s="354">
        <f>'Analysis (2017)'!C231</f>
        <v>15458</v>
      </c>
      <c r="C20" s="127">
        <f>'Analysis (2017)'!D231</f>
        <v>16304</v>
      </c>
      <c r="D20" s="127">
        <f>'Analysis (2017)'!E231</f>
        <v>19080</v>
      </c>
      <c r="E20" s="127">
        <f>'Analysis (2017)'!F231</f>
        <v>19865</v>
      </c>
      <c r="F20" s="127">
        <f t="shared" si="2"/>
        <v>17676.75</v>
      </c>
      <c r="G20" s="366">
        <f>'Quarterly Numbers (Q2)'!F118</f>
        <v>19288</v>
      </c>
    </row>
    <row r="21" spans="1:8">
      <c r="A21" s="157"/>
      <c r="B21" s="96"/>
      <c r="C21" s="97"/>
      <c r="D21" s="97"/>
      <c r="E21" s="97"/>
      <c r="F21" s="97"/>
      <c r="G21" s="365"/>
    </row>
    <row r="22" spans="1:8">
      <c r="A22" s="197" t="s">
        <v>673</v>
      </c>
      <c r="B22" s="333">
        <f>B17/(B17+B20)</f>
        <v>9.8027774536118564E-2</v>
      </c>
      <c r="C22" s="118">
        <f t="shared" ref="C22:E22" si="4">C17/(C17+C20)</f>
        <v>9.0280102667113046E-2</v>
      </c>
      <c r="D22" s="118">
        <f t="shared" si="4"/>
        <v>0.19510651761231806</v>
      </c>
      <c r="E22" s="118">
        <f t="shared" si="4"/>
        <v>0.17882683642677027</v>
      </c>
      <c r="F22" s="355">
        <f>AVERAGE(B22:E22)</f>
        <v>0.14056030781057999</v>
      </c>
      <c r="G22" s="367">
        <f t="shared" ref="G22" si="5">G17/(G17+G20)</f>
        <v>0.27118836198753071</v>
      </c>
    </row>
    <row r="23" spans="1:8">
      <c r="A23" s="530" t="s">
        <v>674</v>
      </c>
      <c r="B23" s="531"/>
      <c r="C23" s="531"/>
      <c r="D23" s="531"/>
      <c r="E23" s="531"/>
      <c r="F23" s="531"/>
      <c r="G23" s="532"/>
    </row>
    <row r="24" spans="1:8">
      <c r="A24" s="358" t="s">
        <v>275</v>
      </c>
      <c r="B24" s="115">
        <f>'Analysis (2017)'!C221</f>
        <v>1955</v>
      </c>
      <c r="C24" s="115">
        <f>'Analysis (2017)'!D221</f>
        <v>1647</v>
      </c>
      <c r="D24" s="115">
        <f>'Analysis (2017)'!E221</f>
        <v>1296</v>
      </c>
      <c r="E24" s="115">
        <f>'Analysis (2017)'!F221</f>
        <v>1502</v>
      </c>
      <c r="F24" s="115">
        <f>AVERAGE(B24:E24)</f>
        <v>1600</v>
      </c>
      <c r="G24" s="368">
        <f>'Quarterly Numbers (Q2)'!M20</f>
        <v>239</v>
      </c>
    </row>
    <row r="25" spans="1:8">
      <c r="A25" s="356" t="s">
        <v>206</v>
      </c>
      <c r="B25" s="127">
        <f>'Analysis (2017)'!C222</f>
        <v>34</v>
      </c>
      <c r="C25" s="127">
        <f>'Analysis (2017)'!D222</f>
        <v>35</v>
      </c>
      <c r="D25" s="127">
        <f>'Analysis (2017)'!E222</f>
        <v>36</v>
      </c>
      <c r="E25" s="127">
        <f>'Analysis (2017)'!F222</f>
        <v>92</v>
      </c>
      <c r="F25" s="127">
        <f>AVERAGE(B25:E25)</f>
        <v>49.25</v>
      </c>
      <c r="G25" s="365">
        <f>'Quarterly Numbers (Q2)'!M21</f>
        <v>31</v>
      </c>
    </row>
    <row r="26" spans="1:8">
      <c r="A26" s="157"/>
      <c r="B26" s="97"/>
      <c r="C26" s="97"/>
      <c r="D26" s="97"/>
      <c r="E26" s="97"/>
      <c r="F26" s="97"/>
      <c r="G26" s="365"/>
    </row>
    <row r="27" spans="1:8" s="137" customFormat="1">
      <c r="A27" s="196" t="s">
        <v>676</v>
      </c>
      <c r="B27" s="347">
        <f>B25/B24</f>
        <v>1.7391304347826087E-2</v>
      </c>
      <c r="C27" s="347">
        <f t="shared" ref="C27:G27" si="6">C25/C24</f>
        <v>2.1250758955676987E-2</v>
      </c>
      <c r="D27" s="347">
        <f t="shared" si="6"/>
        <v>2.7777777777777776E-2</v>
      </c>
      <c r="E27" s="347">
        <f t="shared" si="6"/>
        <v>6.1251664447403459E-2</v>
      </c>
      <c r="F27" s="347">
        <f t="shared" si="6"/>
        <v>3.078125E-2</v>
      </c>
      <c r="G27" s="347">
        <f t="shared" si="6"/>
        <v>0.1297071129707113</v>
      </c>
    </row>
    <row r="28" spans="1:8">
      <c r="A28" s="166"/>
      <c r="B28" s="93"/>
      <c r="C28" s="93"/>
      <c r="D28" s="93"/>
      <c r="E28" s="93"/>
      <c r="F28" s="93"/>
      <c r="G28" s="369"/>
    </row>
    <row r="29" spans="1:8" s="136" customFormat="1">
      <c r="A29" s="92"/>
      <c r="B29" s="93">
        <v>2013</v>
      </c>
      <c r="C29" s="93">
        <v>2014</v>
      </c>
      <c r="D29" s="93">
        <v>2015</v>
      </c>
      <c r="E29" s="93">
        <v>2016</v>
      </c>
      <c r="F29" s="93" t="s">
        <v>187</v>
      </c>
      <c r="G29" s="363" t="s">
        <v>677</v>
      </c>
    </row>
    <row r="30" spans="1:8">
      <c r="A30" s="530" t="s">
        <v>675</v>
      </c>
      <c r="B30" s="531"/>
      <c r="C30" s="531"/>
      <c r="D30" s="531"/>
      <c r="E30" s="531"/>
      <c r="F30" s="531"/>
      <c r="G30" s="532"/>
    </row>
    <row r="31" spans="1:8">
      <c r="A31" t="s">
        <v>258</v>
      </c>
      <c r="B31" s="20">
        <f>'Analysis (2017)'!I50</f>
        <v>8328</v>
      </c>
      <c r="C31" s="20">
        <f>'Analysis (2017)'!J50</f>
        <v>8229</v>
      </c>
      <c r="D31" s="20">
        <f>'Analysis (2017)'!K50</f>
        <v>8396</v>
      </c>
      <c r="E31" s="20">
        <f>'Analysis (2017)'!L50</f>
        <v>8932</v>
      </c>
      <c r="F31" s="115">
        <f t="shared" ref="F31:F33" si="7">AVERAGE(B31:E31)</f>
        <v>8471.25</v>
      </c>
      <c r="G31" s="20">
        <f>SUM('Quarterly Numbers (Q2)'!E2:F2)</f>
        <v>4516</v>
      </c>
    </row>
    <row r="32" spans="1:8">
      <c r="A32" t="s">
        <v>203</v>
      </c>
      <c r="B32" s="20">
        <f>'Analysis (2017)'!I57</f>
        <v>2508</v>
      </c>
      <c r="C32" s="20">
        <f>'Analysis (2017)'!J57</f>
        <v>2255</v>
      </c>
      <c r="D32" s="20">
        <f>'Analysis (2017)'!K57</f>
        <v>1980</v>
      </c>
      <c r="E32" s="20">
        <f>'Analysis (2017)'!L57</f>
        <v>2303</v>
      </c>
      <c r="F32" s="115">
        <f t="shared" si="7"/>
        <v>2261.5</v>
      </c>
      <c r="G32">
        <f>SUM('Quarterly Numbers (Q2)'!E50:F50)</f>
        <v>974</v>
      </c>
    </row>
    <row r="33" spans="1:7">
      <c r="A33" t="s">
        <v>210</v>
      </c>
      <c r="B33" s="20">
        <f>'Analysis (2017)'!I68</f>
        <v>1648</v>
      </c>
      <c r="C33" s="20">
        <f>'Analysis (2017)'!J68</f>
        <v>1080</v>
      </c>
      <c r="D33" s="20">
        <f>'Analysis (2017)'!K68</f>
        <v>959</v>
      </c>
      <c r="E33" s="20">
        <f>'Analysis (2017)'!L68</f>
        <v>1140</v>
      </c>
      <c r="F33" s="115">
        <f t="shared" si="7"/>
        <v>1206.75</v>
      </c>
      <c r="G33" s="20">
        <f>SUM('Quarterly Numbers (Q2)'!E58:F58)</f>
        <v>452</v>
      </c>
    </row>
    <row r="35" spans="1:7">
      <c r="A35" s="137" t="s">
        <v>678</v>
      </c>
      <c r="B35" s="350">
        <v>2017</v>
      </c>
      <c r="C35" s="350" t="s">
        <v>187</v>
      </c>
    </row>
    <row r="36" spans="1:7">
      <c r="A36" t="s">
        <v>217</v>
      </c>
      <c r="B36" s="70">
        <f>G31/E31</f>
        <v>0.50559785042543659</v>
      </c>
      <c r="C36" s="70">
        <f>G31/F31</f>
        <v>0.53309724066696174</v>
      </c>
    </row>
    <row r="37" spans="1:7">
      <c r="A37" t="s">
        <v>257</v>
      </c>
      <c r="B37" s="70">
        <f t="shared" ref="B37:B38" si="8">G32/E32</f>
        <v>0.42292661745549281</v>
      </c>
      <c r="C37" s="70">
        <f t="shared" ref="C37:C38" si="9">G32/F32</f>
        <v>0.43068759672783552</v>
      </c>
    </row>
    <row r="38" spans="1:7">
      <c r="A38" t="s">
        <v>214</v>
      </c>
      <c r="B38" s="70">
        <f t="shared" si="8"/>
        <v>0.39649122807017545</v>
      </c>
      <c r="C38" s="70">
        <f t="shared" si="9"/>
        <v>0.37455976797182516</v>
      </c>
    </row>
    <row r="40" spans="1:7">
      <c r="A40" s="137" t="s">
        <v>679</v>
      </c>
      <c r="B40" s="350">
        <v>2017</v>
      </c>
      <c r="C40" s="350" t="s">
        <v>187</v>
      </c>
    </row>
    <row r="41" spans="1:7">
      <c r="A41" t="s">
        <v>217</v>
      </c>
      <c r="B41" s="84">
        <f>G31/(1 - B36)</f>
        <v>9134.2644927536221</v>
      </c>
      <c r="C41" s="84">
        <f>G31/(1-C36)</f>
        <v>9672.2495417483078</v>
      </c>
    </row>
    <row r="42" spans="1:7">
      <c r="A42" t="s">
        <v>257</v>
      </c>
      <c r="B42" s="84">
        <f t="shared" ref="B42:B43" si="10">G32/(1 - B37)</f>
        <v>1687.8269375470279</v>
      </c>
      <c r="C42" s="84">
        <f t="shared" ref="C42:C43" si="11">G32/(1-C37)</f>
        <v>1710.8357281553399</v>
      </c>
    </row>
    <row r="43" spans="1:7">
      <c r="A43" t="s">
        <v>214</v>
      </c>
      <c r="B43" s="84">
        <f t="shared" si="10"/>
        <v>748.95348837209303</v>
      </c>
      <c r="C43" s="84">
        <f t="shared" si="11"/>
        <v>722.69095727061938</v>
      </c>
    </row>
    <row r="45" spans="1:7">
      <c r="A45" s="137" t="s">
        <v>680</v>
      </c>
      <c r="B45" s="350">
        <v>2017</v>
      </c>
      <c r="C45" s="350" t="s">
        <v>187</v>
      </c>
    </row>
    <row r="46" spans="1:7">
      <c r="A46" s="136" t="s">
        <v>217</v>
      </c>
      <c r="B46" s="33">
        <f>B41/E31 - 1</f>
        <v>2.2644927536231707E-2</v>
      </c>
      <c r="C46" s="33">
        <f>C41/E31 - 1</f>
        <v>8.2876124244100735E-2</v>
      </c>
    </row>
    <row r="47" spans="1:7">
      <c r="A47" s="136" t="s">
        <v>257</v>
      </c>
      <c r="B47" s="33">
        <f t="shared" ref="B47:B48" si="12">B42/E32 - 1</f>
        <v>-0.26711813393528971</v>
      </c>
      <c r="C47" s="33">
        <f t="shared" ref="C47:C48" si="13">C42/E32 - 1</f>
        <v>-0.25712734339759447</v>
      </c>
    </row>
    <row r="48" spans="1:7">
      <c r="A48" s="136" t="s">
        <v>214</v>
      </c>
      <c r="B48" s="33">
        <f t="shared" si="12"/>
        <v>-0.34302325581395343</v>
      </c>
      <c r="C48" s="33">
        <f t="shared" si="13"/>
        <v>-0.36606056379770235</v>
      </c>
    </row>
  </sheetData>
  <mergeCells count="5">
    <mergeCell ref="A30:G30"/>
    <mergeCell ref="B1:F1"/>
    <mergeCell ref="A3:G3"/>
    <mergeCell ref="A16:G16"/>
    <mergeCell ref="A23:G2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05799-F19C-447C-8B28-91B6D680D076}">
  <sheetPr>
    <tabColor rgb="FFFF0000"/>
  </sheetPr>
  <dimension ref="A1"/>
  <sheetViews>
    <sheetView workbookViewId="0">
      <selection activeCell="M29" sqref="M29"/>
    </sheetView>
  </sheetViews>
  <sheetFormatPr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26819-9E40-403B-AD82-4E8EFF29B16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Hard Input (2017)</vt:lpstr>
      <vt:lpstr>Analysis (2017)</vt:lpstr>
      <vt:lpstr>Valuation</vt:lpstr>
      <vt:lpstr>Comps</vt:lpstr>
      <vt:lpstr>Hard Input</vt:lpstr>
      <vt:lpstr>June 17 Update</vt:lpstr>
      <vt:lpstr>8 Aug Update</vt:lpstr>
      <vt:lpstr>Quarterly Numbers</vt:lpstr>
      <vt:lpstr>Share Price</vt:lpstr>
      <vt:lpstr>Oct Update</vt:lpstr>
      <vt:lpstr>Share Price 2</vt:lpstr>
      <vt:lpstr>Quarterly Numbers (Q2)</vt:lpstr>
      <vt:lpstr>Analysis (2Q 2017)</vt:lpstr>
      <vt:lpstr>2017 Update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 Su Wei</dc:creator>
  <cp:lastModifiedBy>QWERTY</cp:lastModifiedBy>
  <dcterms:created xsi:type="dcterms:W3CDTF">2017-05-16T13:48:18Z</dcterms:created>
  <dcterms:modified xsi:type="dcterms:W3CDTF">2018-08-10T16:13:18Z</dcterms:modified>
</cp:coreProperties>
</file>